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0" windowWidth="11352" windowHeight="5352" tabRatio="756" activeTab="0"/>
  </bookViews>
  <sheets>
    <sheet name="Приложения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  <sheet name="Приложение 10" sheetId="11" r:id="rId11"/>
    <sheet name="Приложение 11" sheetId="12" r:id="rId12"/>
    <sheet name="Приложение 12" sheetId="13" r:id="rId13"/>
    <sheet name="Приложение 13" sheetId="14" r:id="rId14"/>
    <sheet name="Приложение 14" sheetId="15" r:id="rId15"/>
    <sheet name="Приложение 15" sheetId="16" r:id="rId16"/>
    <sheet name="Приложение 16" sheetId="17" r:id="rId17"/>
    <sheet name="Приложение 17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1">#REF!</definedName>
    <definedName name="_2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fn.BAHTTEXT" hidden="1">#NAME?</definedName>
    <definedName name="a04t">#REF!</definedName>
    <definedName name="asada" localSheetId="12">'Приложение 12'!asada</definedName>
    <definedName name="asada" localSheetId="13">'Приложение 13'!asada</definedName>
    <definedName name="asada" localSheetId="14">'Приложение 14'!asada</definedName>
    <definedName name="asada" localSheetId="4">'Приложение 4'!asada</definedName>
    <definedName name="asada" localSheetId="7">'Приложение 7'!asada</definedName>
    <definedName name="asada" localSheetId="0">'Приложения'!asada</definedName>
    <definedName name="asada">[31]!asada</definedName>
    <definedName name="belg">#REF!</definedName>
    <definedName name="ColLastYearFB">'[8]ФедД'!$AH$17</definedName>
    <definedName name="ColLastYearFB1">'[9]Управление'!$AF$17</definedName>
    <definedName name="ColThisYearFB">'[8]ФедД'!$AG$17</definedName>
    <definedName name="cwb">#REF!</definedName>
    <definedName name="denm">#REF!</definedName>
    <definedName name="DOLL">#REF!</definedName>
    <definedName name="edc">#REF!</definedName>
    <definedName name="exim">#REF!</definedName>
    <definedName name="finl">#REF!</definedName>
    <definedName name="fran">#REF!</definedName>
    <definedName name="germ">#REF!</definedName>
    <definedName name="in" localSheetId="12">'Приложение 12'!in</definedName>
    <definedName name="in" localSheetId="13">'Приложение 13'!in</definedName>
    <definedName name="in" localSheetId="14">'Приложение 14'!in</definedName>
    <definedName name="in" localSheetId="4">'Приложение 4'!in</definedName>
    <definedName name="in" localSheetId="7">'Приложение 7'!in</definedName>
    <definedName name="in" localSheetId="0">'Приложения'!in</definedName>
    <definedName name="in">[31]!in</definedName>
    <definedName name="infi" localSheetId="12">'Приложение 12'!infi</definedName>
    <definedName name="infi" localSheetId="13">'Приложение 13'!infi</definedName>
    <definedName name="infi" localSheetId="14">'Приложение 14'!infi</definedName>
    <definedName name="infi" localSheetId="4">'Приложение 4'!infi</definedName>
    <definedName name="infi" localSheetId="7">'Приложение 7'!infi</definedName>
    <definedName name="infi" localSheetId="0">'Приложения'!infi</definedName>
    <definedName name="infi">[31]!infi</definedName>
    <definedName name="infl" localSheetId="12">'Приложение 12'!infl</definedName>
    <definedName name="infl" localSheetId="13">'Приложение 13'!infl</definedName>
    <definedName name="infl" localSheetId="14">'Приложение 14'!infl</definedName>
    <definedName name="infl" localSheetId="4">'Приложение 4'!infl</definedName>
    <definedName name="infl" localSheetId="7">'Приложение 7'!infl</definedName>
    <definedName name="infl" localSheetId="0">'Приложения'!infl</definedName>
    <definedName name="infl">[31]!infl</definedName>
    <definedName name="intthr" localSheetId="12">'Приложение 12'!intthr</definedName>
    <definedName name="intthr" localSheetId="13">'Приложение 13'!intthr</definedName>
    <definedName name="intthr" localSheetId="14">'Приложение 14'!intthr</definedName>
    <definedName name="intthr" localSheetId="4">'Приложение 4'!intthr</definedName>
    <definedName name="intthr" localSheetId="7">'Приложение 7'!intthr</definedName>
    <definedName name="intthr" localSheetId="0">'Приложения'!intthr</definedName>
    <definedName name="intthr">[31]!intthr</definedName>
    <definedName name="LIBOR">#REF!</definedName>
    <definedName name="longer" localSheetId="12">'Приложение 12'!longer</definedName>
    <definedName name="longer" localSheetId="13">'Приложение 13'!longer</definedName>
    <definedName name="longer" localSheetId="14">'Приложение 14'!longer</definedName>
    <definedName name="longer" localSheetId="4">'Приложение 4'!longer</definedName>
    <definedName name="longer" localSheetId="7">'Приложение 7'!longer</definedName>
    <definedName name="longer" localSheetId="0">'Приложения'!longer</definedName>
    <definedName name="longer">[31]!longer</definedName>
    <definedName name="miti">#REF!</definedName>
    <definedName name="neth">#REF!</definedName>
    <definedName name="Norw">#REF!</definedName>
    <definedName name="PeriodLastYearName">'[8]ФедД'!$AH$20</definedName>
    <definedName name="PeriodThisYearName">'[8]ФедД'!$AG$20</definedName>
    <definedName name="port">#REF!</definedName>
    <definedName name="sace">#REF!</definedName>
    <definedName name="same" localSheetId="12">'Приложение 12'!same</definedName>
    <definedName name="same" localSheetId="13">'Приложение 13'!same</definedName>
    <definedName name="same" localSheetId="14">'Приложение 14'!same</definedName>
    <definedName name="same" localSheetId="4">'Приложение 4'!same</definedName>
    <definedName name="same" localSheetId="7">'Приложение 7'!same</definedName>
    <definedName name="same" localSheetId="0">'Приложения'!same</definedName>
    <definedName name="same">[31]!same</definedName>
    <definedName name="same1" localSheetId="12">'Приложение 12'!same1</definedName>
    <definedName name="same1" localSheetId="13">'Приложение 13'!same1</definedName>
    <definedName name="same1" localSheetId="14">'Приложение 14'!same1</definedName>
    <definedName name="same1" localSheetId="4">'Приложение 4'!same1</definedName>
    <definedName name="same1" localSheetId="7">'Приложение 7'!same1</definedName>
    <definedName name="same1" localSheetId="0">'Приложения'!same1</definedName>
    <definedName name="same1">[31]!same1</definedName>
    <definedName name="same2" localSheetId="12">'Приложение 12'!same2</definedName>
    <definedName name="same2" localSheetId="13">'Приложение 13'!same2</definedName>
    <definedName name="same2" localSheetId="14">'Приложение 14'!same2</definedName>
    <definedName name="same2" localSheetId="4">'Приложение 4'!same2</definedName>
    <definedName name="same2" localSheetId="7">'Приложение 7'!same2</definedName>
    <definedName name="same2" localSheetId="0">'Приложения'!same2</definedName>
    <definedName name="same2">[31]!same2</definedName>
    <definedName name="short" localSheetId="12">'Приложение 12'!short</definedName>
    <definedName name="short" localSheetId="13">'Приложение 13'!short</definedName>
    <definedName name="short" localSheetId="14">'Приложение 14'!short</definedName>
    <definedName name="short" localSheetId="4">'Приложение 4'!short</definedName>
    <definedName name="short" localSheetId="7">'Приложение 7'!short</definedName>
    <definedName name="short" localSheetId="0">'Приложения'!short</definedName>
    <definedName name="short">[31]!short</definedName>
    <definedName name="spai">#REF!</definedName>
    <definedName name="swed">#REF!</definedName>
    <definedName name="swit">#REF!</definedName>
    <definedName name="Thr" localSheetId="12">'Приложение 12'!Thr</definedName>
    <definedName name="Thr" localSheetId="13">'Приложение 13'!Thr</definedName>
    <definedName name="Thr" localSheetId="14">'Приложение 14'!Thr</definedName>
    <definedName name="Thr" localSheetId="4">'Приложение 4'!Thr</definedName>
    <definedName name="Thr" localSheetId="7">'Приложение 7'!Thr</definedName>
    <definedName name="Thr" localSheetId="0">'Приложения'!Thr</definedName>
    <definedName name="Thr">[31]!Thr</definedName>
    <definedName name="thr2" localSheetId="12">'Приложение 12'!thr2</definedName>
    <definedName name="thr2" localSheetId="13">'Приложение 13'!thr2</definedName>
    <definedName name="thr2" localSheetId="14">'Приложение 14'!thr2</definedName>
    <definedName name="thr2" localSheetId="4">'Приложение 4'!thr2</definedName>
    <definedName name="thr2" localSheetId="7">'Приложение 7'!thr2</definedName>
    <definedName name="thr2" localSheetId="0">'Приложения'!thr2</definedName>
    <definedName name="thr2">[31]!thr2</definedName>
    <definedName name="time">#REF!</definedName>
    <definedName name="title">'[10]Огл. Графиков'!$B$2:$B$31</definedName>
    <definedName name="trea">#REF!</definedName>
    <definedName name="uk">#REF!</definedName>
    <definedName name="usa">#REF!</definedName>
    <definedName name="vnvn1" localSheetId="12">'Приложение 12'!vnvn1</definedName>
    <definedName name="vnvn1" localSheetId="13">'Приложение 13'!vnvn1</definedName>
    <definedName name="vnvn1" localSheetId="14">'Приложение 14'!vnvn1</definedName>
    <definedName name="vnvn1" localSheetId="4">'Приложение 4'!vnvn1</definedName>
    <definedName name="vnvn1" localSheetId="7">'Приложение 7'!vnvn1</definedName>
    <definedName name="vnvn1" localSheetId="0">'Приложения'!vnvn1</definedName>
    <definedName name="vnvn1">[31]!vnvn1</definedName>
    <definedName name="wbrate">'[11]multilats'!#REF!</definedName>
    <definedName name="А1" localSheetId="13">#REF!</definedName>
    <definedName name="А1" localSheetId="14">#REF!</definedName>
    <definedName name="А1" localSheetId="5">#REF!</definedName>
    <definedName name="А1" localSheetId="7">#REF!</definedName>
    <definedName name="А1" localSheetId="0">#REF!</definedName>
    <definedName name="А1">#REF!</definedName>
    <definedName name="ааа">#REF!</definedName>
    <definedName name="авава">'[13]Гр5(о)'!#REF!</definedName>
    <definedName name="АнМ" localSheetId="4">'[32]Гр5(о)'!#REF!</definedName>
    <definedName name="АнМ" localSheetId="0">'[14]Гр5(о)'!#REF!</definedName>
    <definedName name="АнМ">'[14]Гр5(о)'!#REF!</definedName>
    <definedName name="апраор" localSheetId="4">'[33]ПРОГНОЗ_1'!#REF!</definedName>
    <definedName name="апраор" localSheetId="0">'[15]ПРОГНОЗ_1'!#REF!</definedName>
    <definedName name="апраор">'[15]ПРОГНОЗ_1'!#REF!</definedName>
    <definedName name="ваааавауа">'[16]ПРОГНОЗ_1'!#REF!</definedName>
    <definedName name="вар1" localSheetId="12">'Приложение 12'!вар1</definedName>
    <definedName name="вар1" localSheetId="13">'Приложение 13'!вар1</definedName>
    <definedName name="вар1" localSheetId="14">'Приложение 14'!вар1</definedName>
    <definedName name="вар1" localSheetId="4">'Приложение 4'!вар1</definedName>
    <definedName name="вар1" localSheetId="7">'Приложение 7'!вар1</definedName>
    <definedName name="вар1" localSheetId="0">'Приложения'!вар1</definedName>
    <definedName name="вар1">[31]!вар1</definedName>
    <definedName name="вар2" localSheetId="12">'Приложение 12'!вар2</definedName>
    <definedName name="вар2" localSheetId="13">'Приложение 13'!вар2</definedName>
    <definedName name="вар2" localSheetId="14">'Приложение 14'!вар2</definedName>
    <definedName name="вар2" localSheetId="4">'Приложение 4'!вар2</definedName>
    <definedName name="вар2" localSheetId="7">'Приложение 7'!вар2</definedName>
    <definedName name="вар2" localSheetId="0">'Приложения'!вар2</definedName>
    <definedName name="вар2">[31]!вар2</definedName>
    <definedName name="вв" localSheetId="4">'[34]ПРОГНОЗ_1'!#REF!</definedName>
    <definedName name="вв" localSheetId="0">'[17]ПРОГНОЗ_1'!#REF!</definedName>
    <definedName name="вв">'[17]ПРОГНОЗ_1'!#REF!</definedName>
    <definedName name="Вып_н_2003">'[18]Текущие цены'!#REF!</definedName>
    <definedName name="вып_н_2004">'[18]Текущие цены'!#REF!</definedName>
    <definedName name="Вып_ОФ_с_пц">'[10]рабочий'!$Y$202:$AP$224</definedName>
    <definedName name="Вып_оф_с_цпг">'[18]Текущие цены'!#REF!</definedName>
    <definedName name="Вып_с_новых_ОФ">'[10]рабочий'!$Y$277:$AP$299</definedName>
    <definedName name="Выход">'[19]Управление'!$AF$20</definedName>
    <definedName name="гор" localSheetId="12">'Приложение 12'!гор</definedName>
    <definedName name="гор" localSheetId="13">'Приложение 13'!гор</definedName>
    <definedName name="гор" localSheetId="14">'Приложение 14'!гор</definedName>
    <definedName name="гор" localSheetId="4">'Приложение 4'!гор</definedName>
    <definedName name="гор" localSheetId="7">'Приложение 7'!гор</definedName>
    <definedName name="гор" localSheetId="0">'Приложения'!гор</definedName>
    <definedName name="гор">[31]!гор</definedName>
    <definedName name="гор1" localSheetId="12">'Приложение 12'!гор1</definedName>
    <definedName name="гор1" localSheetId="13">'Приложение 13'!гор1</definedName>
    <definedName name="гор1" localSheetId="14">'Приложение 14'!гор1</definedName>
    <definedName name="гор1" localSheetId="4">'Приложение 4'!гор1</definedName>
    <definedName name="гор1" localSheetId="7">'Приложение 7'!гор1</definedName>
    <definedName name="гор1" localSheetId="0">'Приложения'!гор1</definedName>
    <definedName name="гор1">[31]!гор1</definedName>
    <definedName name="График">"Диагр. 4"</definedName>
    <definedName name="ддд" localSheetId="12">'Приложение 12'!ддд</definedName>
    <definedName name="ддд" localSheetId="13">'Приложение 13'!ддд</definedName>
    <definedName name="ддд" localSheetId="14">'Приложение 14'!ддд</definedName>
    <definedName name="ддд" localSheetId="4">'Приложение 4'!ддд</definedName>
    <definedName name="ддд" localSheetId="7">'Приложение 7'!ддд</definedName>
    <definedName name="ддд" localSheetId="0">'Приложения'!ддд</definedName>
    <definedName name="ддд">[31]!ддд</definedName>
    <definedName name="Дефл_ц_пред_год">'[10]Текущие цены'!$AT$36:$BK$58</definedName>
    <definedName name="Дефлятор_годовой">'[10]Текущие цены'!$Y$4:$AP$27</definedName>
    <definedName name="Дефлятор_цепной">'[10]Текущие цены'!$Y$36:$AP$58</definedName>
    <definedName name="ДС">#REF!</definedName>
    <definedName name="лораловра">'[20]ПРОГНОЗ_1'!#REF!</definedName>
    <definedName name="М1" localSheetId="4">'[33]ПРОГНОЗ_1'!#REF!</definedName>
    <definedName name="М1" localSheetId="0">'[15]ПРОГНОЗ_1'!#REF!</definedName>
    <definedName name="М1">'[15]ПРОГНОЗ_1'!#REF!</definedName>
    <definedName name="Мониторинг1" localSheetId="4">'[35]Гр5(о)'!#REF!</definedName>
    <definedName name="Мониторинг1" localSheetId="0">'[21]Гр5(о)'!#REF!</definedName>
    <definedName name="Мониторинг1">'[21]Гр5(о)'!#REF!</definedName>
    <definedName name="новые_ОФ_2003">'[10]рабочий'!$F$305:$W$327</definedName>
    <definedName name="новые_ОФ_2004">'[10]рабочий'!$F$335:$W$357</definedName>
    <definedName name="новые_ОФ_а_всего">'[10]рабочий'!$F$767:$V$789</definedName>
    <definedName name="новые_ОФ_всего">'[10]рабочий'!$F$1331:$V$1353</definedName>
    <definedName name="новые_ОФ_п_всего">'[10]рабочий'!$F$1293:$V$1315</definedName>
    <definedName name="нпнврпр">'[22]Гр5(о)'!#REF!</definedName>
    <definedName name="_xlnm.Print_Area" localSheetId="13">'Приложение 13'!$A$1:$N$184</definedName>
    <definedName name="_xlnm.Print_Area" localSheetId="14">'Приложение 14'!$A$1:$N$184</definedName>
    <definedName name="_xlnm.Print_Area" localSheetId="16">'Приложение 16'!$A$1:$G$46</definedName>
    <definedName name="_xlnm.Print_Area" localSheetId="17">'Приложение 17'!$A$1:$E$45</definedName>
    <definedName name="_xlnm.Print_Area" localSheetId="3">'Приложение 3'!$A$1:$K$27</definedName>
    <definedName name="_xlnm.Print_Area" localSheetId="4">'Приложение 4'!$A$1:$L$10</definedName>
    <definedName name="_xlnm.Print_Area" localSheetId="5">'Приложение 5'!$A$1:$Q$45</definedName>
    <definedName name="окраска_05">'[10]окраска'!$C$7:$Z$30</definedName>
    <definedName name="окраска_06">'[10]окраска'!$C$35:$Z$58</definedName>
    <definedName name="окраска_07">'[10]окраска'!$C$63:$Z$86</definedName>
    <definedName name="окраска_08">'[10]окраска'!$C$91:$Z$114</definedName>
    <definedName name="окраска_09">'[10]окраска'!$C$119:$Z$142</definedName>
    <definedName name="окраска_10">'[10]окраска'!$C$147:$Z$170</definedName>
    <definedName name="окраска_11">'[10]окраска'!$C$175:$Z$198</definedName>
    <definedName name="окраска_12">'[10]окраска'!$C$203:$Z$226</definedName>
    <definedName name="окраска_13">'[10]окраска'!$C$231:$Z$254</definedName>
    <definedName name="окраска_14">'[10]окраска'!$C$259:$Z$282</definedName>
    <definedName name="окраска_15">'[10]окраска'!$C$287:$Z$310</definedName>
    <definedName name="ОФ_а_с_пц">'[10]рабочий'!$CI$121:$CY$143</definedName>
    <definedName name="оф_н_а_2003_пц">'[18]Текущие цены'!#REF!</definedName>
    <definedName name="оф_н_а_2004">'[18]Текущие цены'!#REF!</definedName>
    <definedName name="ПОКАЗАТЕЛИ_ДОЛГОСР.ПРОГНОЗА">'[23]2002(v2)'!#REF!</definedName>
    <definedName name="Потреб_вып_всего">'[18]Текущие цены'!#REF!</definedName>
    <definedName name="Потреб_вып_оф_н_цпг">'[18]Текущие цены'!#REF!</definedName>
    <definedName name="ппрорл" localSheetId="4">'[36]ПРОГНОЗ_1'!#REF!</definedName>
    <definedName name="ппрорл" localSheetId="0">'[24]ПРОГНОЗ_1'!#REF!</definedName>
    <definedName name="ппрорл">'[24]ПРОГНОЗ_1'!#REF!</definedName>
    <definedName name="пр">'[25]Управление'!$AF$17</definedName>
    <definedName name="приб">'[25]Управление'!$AE$20</definedName>
    <definedName name="прибвб2">'[25]Управление'!$AF$20</definedName>
    <definedName name="прогноз">'[26]Гр5(о)'!#REF!</definedName>
    <definedName name="Прогноз_Вып_пц">'[10]рабочий'!$Y$240:$AP$262</definedName>
    <definedName name="Прогноз_вып_цпг">'[18]Текущие цены'!#REF!</definedName>
    <definedName name="Прогноз97" localSheetId="4">'[36]ПРОГНОЗ_1'!#REF!</definedName>
    <definedName name="Прогноз97" localSheetId="0">'[24]ПРОГНОЗ_1'!#REF!</definedName>
    <definedName name="Прогноз97">'[24]ПРОГНОЗ_1'!#REF!</definedName>
    <definedName name="рпорлол" localSheetId="4">'[37]Гр5(о)'!#REF!</definedName>
    <definedName name="рпорлол" localSheetId="0">'[27]Гр5(о)'!#REF!</definedName>
    <definedName name="рпорлол">'[27]Гр5(о)'!#REF!</definedName>
    <definedName name="табл.37" localSheetId="13">#REF!</definedName>
    <definedName name="табл.37" localSheetId="14">#REF!</definedName>
    <definedName name="табл.37" localSheetId="4">#REF!</definedName>
    <definedName name="табл.37" localSheetId="5">#REF!</definedName>
    <definedName name="табл.37" localSheetId="7">#REF!</definedName>
    <definedName name="табл.37" localSheetId="0">#REF!</definedName>
    <definedName name="табл.37">#REF!</definedName>
    <definedName name="табл.39" localSheetId="13">#REF!</definedName>
    <definedName name="табл.39" localSheetId="14">#REF!</definedName>
    <definedName name="табл.39" localSheetId="4">#REF!</definedName>
    <definedName name="табл.39" localSheetId="5">#REF!</definedName>
    <definedName name="табл.39" localSheetId="7">#REF!</definedName>
    <definedName name="табл.39" localSheetId="0">#REF!</definedName>
    <definedName name="табл.39">#REF!</definedName>
    <definedName name="табл.40" localSheetId="13">#REF!</definedName>
    <definedName name="табл.40" localSheetId="14">#REF!</definedName>
    <definedName name="табл.40" localSheetId="4">#REF!</definedName>
    <definedName name="табл.40" localSheetId="5">#REF!</definedName>
    <definedName name="табл.40" localSheetId="7">#REF!</definedName>
    <definedName name="табл.40" localSheetId="0">#REF!</definedName>
    <definedName name="табл.40">#REF!</definedName>
    <definedName name="ТАБЛ.41" localSheetId="13">#REF!</definedName>
    <definedName name="ТАБЛ.41" localSheetId="14">#REF!</definedName>
    <definedName name="ТАБЛ.41" localSheetId="4">#REF!</definedName>
    <definedName name="ТАБЛ.41" localSheetId="5">#REF!</definedName>
    <definedName name="ТАБЛ.41" localSheetId="7">#REF!</definedName>
    <definedName name="ТАБЛ.41" localSheetId="0">#REF!</definedName>
    <definedName name="ТАБЛ.41">#REF!</definedName>
    <definedName name="тттт" localSheetId="12">'Приложение 12'!тттт</definedName>
    <definedName name="тттт" localSheetId="13">'Приложение 13'!тттт</definedName>
    <definedName name="тттт" localSheetId="14">'Приложение 14'!тттт</definedName>
    <definedName name="тттт" localSheetId="4">'Приложение 4'!тттт</definedName>
    <definedName name="тттт" localSheetId="7">'Приложение 7'!тттт</definedName>
    <definedName name="тттт" localSheetId="0">'Приложения'!тттт</definedName>
    <definedName name="тттт">[31]!тттт</definedName>
    <definedName name="тьбтбл" localSheetId="12">'Приложение 12'!тьбтбл</definedName>
    <definedName name="тьбтбл" localSheetId="13">'Приложение 13'!тьбтбл</definedName>
    <definedName name="тьбтбл" localSheetId="14">'Приложение 14'!тьбтбл</definedName>
    <definedName name="тьбтбл" localSheetId="4">'Приложение 4'!тьбтбл</definedName>
    <definedName name="тьбтбл" localSheetId="7">'Приложение 7'!тьбтбл</definedName>
    <definedName name="тьбтбл" localSheetId="0">'Приложения'!тьбтбл</definedName>
    <definedName name="тьбтбл">[31]!тьбтбл</definedName>
    <definedName name="фо_а_н_пц">'[10]рабочий'!$AR$240:$BI$263</definedName>
    <definedName name="фо_а_с_пц">'[10]рабочий'!$AS$202:$BI$224</definedName>
    <definedName name="фо_н_03">'[10]рабочий'!$X$305:$X$327</definedName>
    <definedName name="фо_н_04">'[10]рабочий'!$X$335:$X$357</definedName>
    <definedName name="фф" localSheetId="4">'[37]Гр5(о)'!#REF!</definedName>
    <definedName name="фф" localSheetId="0">'[27]Гр5(о)'!#REF!</definedName>
    <definedName name="фф">'[27]Гр5(о)'!#REF!</definedName>
    <definedName name="ффф">#REF!</definedName>
  </definedNames>
  <calcPr fullCalcOnLoad="1"/>
</workbook>
</file>

<file path=xl/comments7.xml><?xml version="1.0" encoding="utf-8"?>
<comments xmlns="http://schemas.openxmlformats.org/spreadsheetml/2006/main">
  <authors>
    <author>Майданская Юлия Леонидовна</author>
  </authors>
  <commentList>
    <comment ref="AB15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2-ЕМ на 11.05.16</t>
        </r>
      </text>
    </comment>
    <comment ref="AB17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11.05.2016</t>
        </r>
      </text>
    </comment>
    <comment ref="AB19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11.05.16</t>
        </r>
      </text>
    </comment>
  </commentList>
</comments>
</file>

<file path=xl/sharedStrings.xml><?xml version="1.0" encoding="utf-8"?>
<sst xmlns="http://schemas.openxmlformats.org/spreadsheetml/2006/main" count="2332" uniqueCount="215">
  <si>
    <t>Период</t>
  </si>
  <si>
    <t>2012 год</t>
  </si>
  <si>
    <t>Приложения</t>
  </si>
  <si>
    <t>2011 год</t>
  </si>
  <si>
    <t>2009 год</t>
  </si>
  <si>
    <t>2010 год</t>
  </si>
  <si>
    <t>2013 год</t>
  </si>
  <si>
    <t>млрд. рублей</t>
  </si>
  <si>
    <t>II квартал</t>
  </si>
  <si>
    <t>х</t>
  </si>
  <si>
    <t>III квартал</t>
  </si>
  <si>
    <t>2004 год</t>
  </si>
  <si>
    <t>2006 год</t>
  </si>
  <si>
    <t>2007 год</t>
  </si>
  <si>
    <t>2008 год</t>
  </si>
  <si>
    <t>2014 год</t>
  </si>
  <si>
    <t>% к соотв. периоду пред. года</t>
  </si>
  <si>
    <t>Январь</t>
  </si>
  <si>
    <t>% к пред.периоду</t>
  </si>
  <si>
    <t>Февраль</t>
  </si>
  <si>
    <t>Март</t>
  </si>
  <si>
    <t>I квартал</t>
  </si>
  <si>
    <t>Апрель</t>
  </si>
  <si>
    <t>Май</t>
  </si>
  <si>
    <t>Июнь</t>
  </si>
  <si>
    <t>I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</si>
  <si>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</si>
  <si>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</si>
  <si>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</si>
  <si>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</si>
  <si>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</si>
  <si>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</si>
  <si>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</si>
  <si>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IV квартал</t>
  </si>
  <si>
    <t>II полугодие</t>
  </si>
  <si>
    <t>Год</t>
  </si>
  <si>
    <t xml:space="preserve">% к пред.периоду </t>
  </si>
  <si>
    <t>2016 год</t>
  </si>
  <si>
    <t>2001г.</t>
  </si>
  <si>
    <t>2002г.</t>
  </si>
  <si>
    <t>2003 год</t>
  </si>
  <si>
    <t xml:space="preserve">поступило НДС </t>
  </si>
  <si>
    <t>возме-щено по ставке "0" процен-тов</t>
  </si>
  <si>
    <t>возмещено по ставке "0" процентов</t>
  </si>
  <si>
    <t xml:space="preserve"> </t>
  </si>
  <si>
    <t>2017 год</t>
  </si>
  <si>
    <t>2015 год</t>
  </si>
  <si>
    <t>Консолиди-рованный бюджет</t>
  </si>
  <si>
    <t>Федеральный бюджет</t>
  </si>
  <si>
    <t>Январь-август</t>
  </si>
  <si>
    <t>Объемы добычи нефти в 2015-2017 годах *</t>
  </si>
  <si>
    <t>млн. тонн</t>
  </si>
  <si>
    <t>2003 г.</t>
  </si>
  <si>
    <t>Российская Федерация</t>
  </si>
  <si>
    <t>январь (факт)</t>
  </si>
  <si>
    <t>февраль (факт)</t>
  </si>
  <si>
    <t>март (факт)</t>
  </si>
  <si>
    <t>апрель (факт)</t>
  </si>
  <si>
    <t>май (факт)</t>
  </si>
  <si>
    <t>июнь (факт)</t>
  </si>
  <si>
    <t>июль (факт)</t>
  </si>
  <si>
    <t>август (факт)</t>
  </si>
  <si>
    <t>сентябрь (факт)</t>
  </si>
  <si>
    <t>октябрь (факт)</t>
  </si>
  <si>
    <t>ноябрь (факт)</t>
  </si>
  <si>
    <t>декабрь (факт)</t>
  </si>
  <si>
    <t xml:space="preserve">Помесячная добыча                  </t>
  </si>
  <si>
    <t>% к пред. периоду</t>
  </si>
  <si>
    <t>% к соответствующему периоду пред.года</t>
  </si>
  <si>
    <t xml:space="preserve">Поквартальная добыча                  </t>
  </si>
  <si>
    <t>Общий объём добычи (нарастающим итогом)</t>
  </si>
  <si>
    <t>май          (факт)</t>
  </si>
  <si>
    <t>2005 год</t>
  </si>
  <si>
    <t>май  (факт)</t>
  </si>
  <si>
    <t>июль  (факт)</t>
  </si>
  <si>
    <t>август   (факт)</t>
  </si>
  <si>
    <t>май   (факт)</t>
  </si>
  <si>
    <t>июнь   (факт)</t>
  </si>
  <si>
    <t>май    (факт)</t>
  </si>
  <si>
    <t>июнь    (факт)</t>
  </si>
  <si>
    <t>март  (факт)</t>
  </si>
  <si>
    <t xml:space="preserve">апрель  (факт) </t>
  </si>
  <si>
    <t xml:space="preserve">май       (факт) </t>
  </si>
  <si>
    <t xml:space="preserve">июнь           (факт) </t>
  </si>
  <si>
    <t xml:space="preserve">июль   (факт) </t>
  </si>
  <si>
    <t xml:space="preserve">август (факт) </t>
  </si>
  <si>
    <t>сентябрь  (факт)</t>
  </si>
  <si>
    <t>октябрь  (факт)</t>
  </si>
  <si>
    <t>ноябрь  (факт)</t>
  </si>
  <si>
    <t>декабрь  (факт)</t>
  </si>
  <si>
    <t>апрель  (факт)</t>
  </si>
  <si>
    <t xml:space="preserve">май  (факт)     </t>
  </si>
  <si>
    <t xml:space="preserve">июнь     (факт)             </t>
  </si>
  <si>
    <t>июль    (факт)</t>
  </si>
  <si>
    <t>август  (факт)</t>
  </si>
  <si>
    <t>январь  (факт)</t>
  </si>
  <si>
    <t>февраль  (факт)</t>
  </si>
  <si>
    <t>май     (факт)</t>
  </si>
  <si>
    <t>июнь      (факт)</t>
  </si>
  <si>
    <t>июль      (факт)</t>
  </si>
  <si>
    <t>январь
(факт)</t>
  </si>
  <si>
    <t>февраль
(факт)</t>
  </si>
  <si>
    <t>март
(факт)</t>
  </si>
  <si>
    <t>апрель
(факт)</t>
  </si>
  <si>
    <t>май
(факт)</t>
  </si>
  <si>
    <t>июнь
(факт)</t>
  </si>
  <si>
    <t>июль
(факт)</t>
  </si>
  <si>
    <t>август
(факт)</t>
  </si>
  <si>
    <t>сентябрь
(факт)</t>
  </si>
  <si>
    <t>октябрь
(факт)</t>
  </si>
  <si>
    <t>ноябрь
(факт)</t>
  </si>
  <si>
    <t>декабрь   (факт)</t>
  </si>
  <si>
    <t>февраль    (факт)</t>
  </si>
  <si>
    <t>март    (факт)</t>
  </si>
  <si>
    <t>апрель   (факт)</t>
  </si>
  <si>
    <t>июль 
(факт)</t>
  </si>
  <si>
    <t>август 
(факт)</t>
  </si>
  <si>
    <t>июнь   
(факт)</t>
  </si>
  <si>
    <t>* По данным Росстата</t>
  </si>
  <si>
    <t>Объемы добычи газа горючего природного в 2015-2017 годах *</t>
  </si>
  <si>
    <t>млрд. м3</t>
  </si>
  <si>
    <t>май         (факт)</t>
  </si>
  <si>
    <t xml:space="preserve">декабрь (факт) </t>
  </si>
  <si>
    <t>апрель (факт )</t>
  </si>
  <si>
    <t>июнь  (факт)</t>
  </si>
  <si>
    <t>июль   (факт)</t>
  </si>
  <si>
    <t>октябрь   (факт)</t>
  </si>
  <si>
    <t xml:space="preserve">март  (факт)  </t>
  </si>
  <si>
    <t xml:space="preserve">апрель  (факт)  </t>
  </si>
  <si>
    <t xml:space="preserve">май         (факт)  </t>
  </si>
  <si>
    <t>апрель    (факт)</t>
  </si>
  <si>
    <t xml:space="preserve">май      (факт)        </t>
  </si>
  <si>
    <t xml:space="preserve">июнь        (факт)                  </t>
  </si>
  <si>
    <t>ноябрь   (факт)</t>
  </si>
  <si>
    <t>декабрь    (факт)</t>
  </si>
  <si>
    <t>февраль     (факт)</t>
  </si>
  <si>
    <t>сентябрь     (факт)</t>
  </si>
  <si>
    <t>октябрь    (факт)</t>
  </si>
  <si>
    <t>май    
(факт)</t>
  </si>
  <si>
    <t>Поступление налога на прибыль организаций
 в бюджетную систему Российской Федерации 
 в 2016-2017 годах</t>
  </si>
  <si>
    <t>Федераль-ный бюджет</t>
  </si>
  <si>
    <t>Поступило в консолидированный бюджет Российской Федерации</t>
  </si>
  <si>
    <t>в том числе</t>
  </si>
  <si>
    <t>всего, млрд.
рублей</t>
  </si>
  <si>
    <t>в процентах к</t>
  </si>
  <si>
    <t>в % к соотв.периоду прошлого года</t>
  </si>
  <si>
    <t>в федеральный бюджет</t>
  </si>
  <si>
    <t>в консолидированный бюджет субъектов РФ</t>
  </si>
  <si>
    <t>предыду-щему периоду</t>
  </si>
  <si>
    <t>соответству-ющему периоду 
2015г.</t>
  </si>
  <si>
    <t>Субъекты</t>
  </si>
  <si>
    <t>млн.рублей</t>
  </si>
  <si>
    <t>общему объему поступлений</t>
  </si>
  <si>
    <t>соответству-ющему периоду 
2015 г.</t>
  </si>
  <si>
    <t>соответству- ющему периоду 
2015 г.</t>
  </si>
  <si>
    <t>январь</t>
  </si>
  <si>
    <t>февраль</t>
  </si>
  <si>
    <t>март</t>
  </si>
  <si>
    <t>Поступление администрируемых ФНС России доходов в консолидированный бюджет Российской Федерации
в январе-марте 2017 года</t>
  </si>
  <si>
    <t>Структура поступлений администрируемых ФНС России доходов по федеральным округам 
в январе-марте 2017 года (в %)</t>
  </si>
  <si>
    <t>2016 (по макро)</t>
  </si>
  <si>
    <t>Поступления (факт)</t>
  </si>
  <si>
    <t>% к соотв. периоду 2004 года</t>
  </si>
  <si>
    <t>% к соотв. периоду 2005 года</t>
  </si>
  <si>
    <t>% к соотв. периоду 2006 года</t>
  </si>
  <si>
    <t>% к соотв. периоду 2007 года</t>
  </si>
  <si>
    <t xml:space="preserve">% к соотв. периоду </t>
  </si>
  <si>
    <t>Поступления 
(факт)</t>
  </si>
  <si>
    <t>Поступления 
(оценка)</t>
  </si>
  <si>
    <t>% от года</t>
  </si>
  <si>
    <t>Оценка субъектов 27.04.2015</t>
  </si>
  <si>
    <t>Оценка субъектов 28.07.2015</t>
  </si>
  <si>
    <t>Оценка субъектов 26.08.2015</t>
  </si>
  <si>
    <t>Оценка субъектов 03.09.2015</t>
  </si>
  <si>
    <t>Оценка субъектов 29.10.2015</t>
  </si>
  <si>
    <t>Оценка субъектов 1-ФБ 03.02.2016</t>
  </si>
  <si>
    <t>Оценка субъектов 1-ФБ 28.03.2016</t>
  </si>
  <si>
    <t>Оценка субъектов 1-ФБ 28.04.2016</t>
  </si>
  <si>
    <t>Оценка субъектов 1-ФБ 11.05.2016</t>
  </si>
  <si>
    <t>Поступило</t>
  </si>
  <si>
    <t>% к соотв. периоду 2008 года</t>
  </si>
  <si>
    <t>% к соотв. периоду 2009 года</t>
  </si>
  <si>
    <t>% к соотв. периоду 2010 года</t>
  </si>
  <si>
    <t>% к соотв. периоду 2011 года</t>
  </si>
  <si>
    <t>% к соотв. периоду 2012 года</t>
  </si>
  <si>
    <t>% к соотв. периоду 2013 года</t>
  </si>
  <si>
    <t>% к соотв. периоду 2014 года</t>
  </si>
  <si>
    <t>% к соотв. периоду 
2013 года</t>
  </si>
  <si>
    <t>% к соотв. периоду 
2014 года</t>
  </si>
  <si>
    <t>2007 год
тыс. руб.</t>
  </si>
  <si>
    <t>2008 год
тыс. руб.</t>
  </si>
  <si>
    <t>Поступило
млн. руб.</t>
  </si>
  <si>
    <t>Динамика поступления налога на доходы физических лиц
в консолидированный бюджет Российской Федерации 
в 2016-2017 годах</t>
  </si>
  <si>
    <t>Динамика поступлений НДС в 2016-2017 годах</t>
  </si>
  <si>
    <t xml:space="preserve">Поступило </t>
  </si>
  <si>
    <t>в % к соотв. периоду пред. года</t>
  </si>
  <si>
    <t>Динамика поступления налога на имущество физических лиц 
в консолидированный бюджет Российской Федерации 
в 2016-2017 годах</t>
  </si>
  <si>
    <t>Динамика поступления  налога на имущество организаций 
в консолидированный бюджет Российской Федерации 
в 2016-2017 годах</t>
  </si>
  <si>
    <t>Динамика поступлений транспортного налога в консолидированный бюджет Российской Федерации в 2016-2017 годах</t>
  </si>
  <si>
    <t>в % к соотв. периоду 
2016 года</t>
  </si>
  <si>
    <t>в % к соотв. периоду 
2017 года</t>
  </si>
  <si>
    <t>Динамика поступления земельного налога 
в консолидированный бюджет  Российской Федерации 
в 2016-2017 годах</t>
  </si>
  <si>
    <t>Динамика поступлений налога на добычу полезных ископаемых 
в бюджетную систему Российской Федерации в 2016-2017 годах</t>
  </si>
  <si>
    <t>млрд.рублей</t>
  </si>
  <si>
    <t>Поступления</t>
  </si>
  <si>
    <t>Х</t>
  </si>
  <si>
    <t>млн. рублей</t>
  </si>
  <si>
    <t xml:space="preserve">Поступления </t>
  </si>
  <si>
    <t>Кассовый план</t>
  </si>
  <si>
    <t>Отклонение</t>
  </si>
  <si>
    <t>Отклонение от БР</t>
  </si>
  <si>
    <t>Динамика поступлений страховых взносов на обязательное медицинское страхование работающего населения, администрируемых ФНС России, в 2016-2017 годах</t>
  </si>
  <si>
    <t>Динамика поступления страховых взносов на обязательное социальное страхование на случай временной нетрудоспособности и в связи с материнством, администрируемых ФНС России, в 2016-2017 годах</t>
  </si>
  <si>
    <t>Динамика поступлений страховых взносов на обязательное пенсионное страхование, администрируемых ФНС России, 
в 2016-2017 годах</t>
  </si>
  <si>
    <t>в %  к соотв. периоду пред.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</si>
</sst>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"/>
    <numFmt numFmtId="178" formatCode="0.0"/>
    <numFmt numFmtId="179" formatCode="0.000000"/>
    <numFmt numFmtId="180" formatCode="#,##0.000000"/>
    <numFmt numFmtId="181" formatCode="&quot;$&quot;#,##0\ ;\(&quot;$&quot;#,##0\)"/>
    <numFmt numFmtId="182" formatCode="_-* #,##0.00[$€-1]_-;\-* #,##0.00[$€-1]_-;_-* &quot;-&quot;??[$€-1]_-"/>
    <numFmt numFmtId="183" formatCode="_(* #,##0.00000000000_);_(* \(#,##0.00000000000\);_(* &quot;-&quot;??_);_(@_)"/>
    <numFmt numFmtId="184" formatCode="#,##0.00000_);[Red]\(#,##0.00000\)"/>
    <numFmt numFmtId="185" formatCode="_(* #,##0.000000000000_);_(* \(#,##0.000000000000\);_(* &quot;-&quot;??_);_(@_)"/>
    <numFmt numFmtId="186" formatCode="[$$-409]#,##0.00_ ;\-[$$-409]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0"/>
    <numFmt numFmtId="192" formatCode="#,##0.0000"/>
    <numFmt numFmtId="193" formatCode="0.0%"/>
    <numFmt numFmtId="194" formatCode="0.000"/>
  </numFmts>
  <fonts count="11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24"/>
      <name val="System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sz val="10"/>
      <name val="Times New Roman CYR"/>
      <family val="0"/>
    </font>
    <font>
      <sz val="8"/>
      <color indexed="24"/>
      <name val="Pragmatica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sz val="8"/>
      <color indexed="8"/>
      <name val="Arial Narrow"/>
      <family val="2"/>
    </font>
    <font>
      <b/>
      <sz val="36"/>
      <name val="Arial Narrow"/>
      <family val="2"/>
    </font>
    <font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22"/>
      <name val="Arial Narrow"/>
      <family val="2"/>
    </font>
    <font>
      <i/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i/>
      <sz val="13"/>
      <name val="Arial Narrow"/>
      <family val="2"/>
    </font>
    <font>
      <sz val="14"/>
      <color indexed="8"/>
      <name val="Arial Narrow"/>
      <family val="2"/>
    </font>
    <font>
      <i/>
      <sz val="12"/>
      <color indexed="9"/>
      <name val="Arial Narrow"/>
      <family val="2"/>
    </font>
    <font>
      <i/>
      <sz val="14"/>
      <color indexed="9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b/>
      <i/>
      <u val="single"/>
      <sz val="14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4"/>
      <color indexed="8"/>
      <name val="Arial Narrow"/>
      <family val="2"/>
    </font>
    <font>
      <b/>
      <i/>
      <sz val="11"/>
      <name val="Arial Narrow"/>
      <family val="2"/>
    </font>
    <font>
      <b/>
      <i/>
      <sz val="13"/>
      <name val="Arial Narrow"/>
      <family val="2"/>
    </font>
    <font>
      <b/>
      <i/>
      <sz val="14"/>
      <color indexed="8"/>
      <name val="Arial Narrow"/>
      <family val="2"/>
    </font>
    <font>
      <i/>
      <sz val="13"/>
      <color indexed="8"/>
      <name val="Arial Narrow"/>
      <family val="2"/>
    </font>
    <font>
      <sz val="14"/>
      <name val="Times New Roman"/>
      <family val="1"/>
    </font>
    <font>
      <sz val="16"/>
      <name val="Arial Narrow"/>
      <family val="2"/>
    </font>
    <font>
      <b/>
      <i/>
      <sz val="16"/>
      <name val="Arial Narrow"/>
      <family val="2"/>
    </font>
    <font>
      <i/>
      <u val="single"/>
      <sz val="14"/>
      <name val="Arial Narrow"/>
      <family val="2"/>
    </font>
    <font>
      <i/>
      <u val="single"/>
      <sz val="10"/>
      <name val="Arial Narrow"/>
      <family val="2"/>
    </font>
    <font>
      <u val="single"/>
      <sz val="10"/>
      <name val="Arial Narrow"/>
      <family val="2"/>
    </font>
    <font>
      <b/>
      <sz val="20"/>
      <color indexed="9"/>
      <name val="Arial Narrow"/>
      <family val="0"/>
    </font>
    <font>
      <b/>
      <sz val="11"/>
      <color indexed="8"/>
      <name val="Arial Narrow"/>
      <family val="0"/>
    </font>
    <font>
      <sz val="20"/>
      <color indexed="8"/>
      <name val="Arial Narrow"/>
      <family val="0"/>
    </font>
    <font>
      <sz val="10"/>
      <color indexed="8"/>
      <name val="Calibri"/>
      <family val="0"/>
    </font>
    <font>
      <b/>
      <sz val="16"/>
      <color indexed="9"/>
      <name val="Arial Narrow"/>
      <family val="0"/>
    </font>
    <font>
      <sz val="10"/>
      <color indexed="8"/>
      <name val="Arial Narrow"/>
      <family val="0"/>
    </font>
    <font>
      <sz val="14"/>
      <color indexed="9"/>
      <name val="Arial Narrow"/>
      <family val="2"/>
    </font>
    <font>
      <b/>
      <sz val="14"/>
      <color indexed="9"/>
      <name val="Arial Narrow"/>
      <family val="2"/>
    </font>
    <font>
      <i/>
      <sz val="11"/>
      <color indexed="9"/>
      <name val="Arial Narrow"/>
      <family val="2"/>
    </font>
    <font>
      <i/>
      <sz val="16"/>
      <color indexed="9"/>
      <name val="Arial Narrow"/>
      <family val="2"/>
    </font>
    <font>
      <b/>
      <sz val="20"/>
      <color indexed="8"/>
      <name val="Arial Narrow"/>
      <family val="2"/>
    </font>
    <font>
      <b/>
      <i/>
      <sz val="20"/>
      <color indexed="8"/>
      <name val="Arial Narrow"/>
      <family val="2"/>
    </font>
    <font>
      <b/>
      <u val="single"/>
      <sz val="14"/>
      <color indexed="18"/>
      <name val="Arial Narrow"/>
      <family val="2"/>
    </font>
    <font>
      <b/>
      <sz val="20"/>
      <color indexed="63"/>
      <name val="Arial Narrow"/>
      <family val="0"/>
    </font>
    <font>
      <b/>
      <sz val="18"/>
      <color indexed="63"/>
      <name val="Arial Narrow"/>
      <family val="0"/>
    </font>
    <font>
      <b/>
      <i/>
      <sz val="16"/>
      <color indexed="53"/>
      <name val="Arial Narrow"/>
      <family val="0"/>
    </font>
    <font>
      <b/>
      <sz val="16"/>
      <color indexed="63"/>
      <name val="Arial Narrow"/>
      <family val="0"/>
    </font>
    <font>
      <b/>
      <sz val="16"/>
      <color indexed="53"/>
      <name val="Arial Narrow"/>
      <family val="0"/>
    </font>
    <font>
      <sz val="10.5"/>
      <color indexed="8"/>
      <name val="Arial Narrow"/>
      <family val="0"/>
    </font>
    <font>
      <sz val="14"/>
      <color theme="0"/>
      <name val="Arial Narrow"/>
      <family val="2"/>
    </font>
    <font>
      <b/>
      <sz val="14"/>
      <color theme="0"/>
      <name val="Arial Narrow"/>
      <family val="2"/>
    </font>
    <font>
      <i/>
      <sz val="14"/>
      <color theme="0"/>
      <name val="Arial Narrow"/>
      <family val="2"/>
    </font>
    <font>
      <i/>
      <sz val="11"/>
      <color theme="0"/>
      <name val="Arial Narrow"/>
      <family val="2"/>
    </font>
    <font>
      <i/>
      <sz val="16"/>
      <color theme="0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 Narrow"/>
      <family val="2"/>
    </font>
    <font>
      <i/>
      <sz val="12"/>
      <color theme="1"/>
      <name val="Arial Narrow"/>
      <family val="2"/>
    </font>
    <font>
      <i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i/>
      <sz val="20"/>
      <color theme="1"/>
      <name val="Arial Narrow"/>
      <family val="2"/>
    </font>
    <font>
      <b/>
      <u val="single"/>
      <sz val="14"/>
      <color theme="4" tint="-0.4999699890613556"/>
      <name val="Arial Narrow"/>
      <family val="2"/>
    </font>
    <font>
      <b/>
      <sz val="16"/>
      <color theme="1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5" fontId="23" fillId="0" borderId="0">
      <alignment/>
      <protection/>
    </xf>
    <xf numFmtId="182" fontId="24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3" fontId="28" fillId="0" borderId="0">
      <alignment/>
      <protection/>
    </xf>
    <xf numFmtId="4" fontId="29" fillId="16" borderId="0">
      <alignment horizontal="right"/>
      <protection/>
    </xf>
    <xf numFmtId="0" fontId="0" fillId="0" borderId="0">
      <alignment/>
      <protection/>
    </xf>
    <xf numFmtId="0" fontId="22" fillId="0" borderId="1" applyNumberFormat="0" applyFont="0" applyFill="0" applyAlignment="0" applyProtection="0"/>
    <xf numFmtId="184" fontId="28" fillId="0" borderId="0">
      <alignment horizontal="center"/>
      <protection/>
    </xf>
    <xf numFmtId="185" fontId="28" fillId="0" borderId="0">
      <alignment/>
      <protection/>
    </xf>
    <xf numFmtId="186" fontId="0" fillId="0" borderId="0">
      <alignment horizontal="center"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2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4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102" applyAlignment="1">
      <alignment horizontal="center"/>
      <protection/>
    </xf>
    <xf numFmtId="0" fontId="0" fillId="0" borderId="0" xfId="102">
      <alignment/>
      <protection/>
    </xf>
    <xf numFmtId="0" fontId="31" fillId="0" borderId="0" xfId="97" applyFont="1">
      <alignment/>
      <protection/>
    </xf>
    <xf numFmtId="0" fontId="35" fillId="0" borderId="0" xfId="94" applyFont="1" applyAlignment="1">
      <alignment vertical="center"/>
      <protection/>
    </xf>
    <xf numFmtId="0" fontId="31" fillId="0" borderId="0" xfId="98" applyFont="1">
      <alignment/>
      <protection/>
    </xf>
    <xf numFmtId="0" fontId="31" fillId="0" borderId="0" xfId="98" applyFont="1" applyBorder="1" applyProtection="1">
      <alignment/>
      <protection locked="0"/>
    </xf>
    <xf numFmtId="0" fontId="31" fillId="0" borderId="0" xfId="99" applyFont="1">
      <alignment/>
      <protection/>
    </xf>
    <xf numFmtId="0" fontId="41" fillId="0" borderId="0" xfId="98" applyFont="1" applyBorder="1" applyProtection="1">
      <alignment/>
      <protection locked="0"/>
    </xf>
    <xf numFmtId="0" fontId="41" fillId="0" borderId="0" xfId="99" applyFont="1" applyBorder="1" applyProtection="1">
      <alignment/>
      <protection locked="0"/>
    </xf>
    <xf numFmtId="0" fontId="31" fillId="0" borderId="0" xfId="99" applyFont="1" applyBorder="1" applyProtection="1">
      <alignment/>
      <protection locked="0"/>
    </xf>
    <xf numFmtId="0" fontId="31" fillId="0" borderId="0" xfId="100" applyFont="1">
      <alignment/>
      <protection/>
    </xf>
    <xf numFmtId="0" fontId="32" fillId="0" borderId="0" xfId="100" applyFont="1">
      <alignment/>
      <protection/>
    </xf>
    <xf numFmtId="0" fontId="33" fillId="0" borderId="0" xfId="100" applyFont="1">
      <alignment/>
      <protection/>
    </xf>
    <xf numFmtId="0" fontId="42" fillId="0" borderId="11" xfId="100" applyFont="1" applyBorder="1" applyAlignment="1">
      <alignment/>
      <protection/>
    </xf>
    <xf numFmtId="0" fontId="31" fillId="0" borderId="0" xfId="100" applyFont="1" applyAlignment="1">
      <alignment/>
      <protection/>
    </xf>
    <xf numFmtId="0" fontId="40" fillId="0" borderId="0" xfId="100" applyFont="1" applyAlignment="1">
      <alignment horizontal="right" vertical="center"/>
      <protection/>
    </xf>
    <xf numFmtId="0" fontId="32" fillId="0" borderId="0" xfId="100" applyFont="1" applyAlignment="1">
      <alignment horizontal="right" vertical="center"/>
      <protection/>
    </xf>
    <xf numFmtId="0" fontId="38" fillId="0" borderId="0" xfId="100" applyFont="1" applyAlignment="1">
      <alignment horizontal="right" vertical="center"/>
      <protection/>
    </xf>
    <xf numFmtId="0" fontId="34" fillId="0" borderId="12" xfId="100" applyFont="1" applyBorder="1">
      <alignment/>
      <protection/>
    </xf>
    <xf numFmtId="0" fontId="35" fillId="0" borderId="12" xfId="100" applyFont="1" applyBorder="1">
      <alignment/>
      <protection/>
    </xf>
    <xf numFmtId="2" fontId="39" fillId="0" borderId="12" xfId="100" applyNumberFormat="1" applyFont="1" applyBorder="1">
      <alignment/>
      <protection/>
    </xf>
    <xf numFmtId="2" fontId="35" fillId="0" borderId="12" xfId="100" applyNumberFormat="1" applyFont="1" applyBorder="1">
      <alignment/>
      <protection/>
    </xf>
    <xf numFmtId="4" fontId="35" fillId="0" borderId="12" xfId="100" applyNumberFormat="1" applyFont="1" applyBorder="1">
      <alignment/>
      <protection/>
    </xf>
    <xf numFmtId="177" fontId="35" fillId="0" borderId="12" xfId="100" applyNumberFormat="1" applyFont="1" applyBorder="1">
      <alignment/>
      <protection/>
    </xf>
    <xf numFmtId="177" fontId="38" fillId="0" borderId="12" xfId="100" applyNumberFormat="1" applyFont="1" applyBorder="1">
      <alignment/>
      <protection/>
    </xf>
    <xf numFmtId="0" fontId="38" fillId="0" borderId="12" xfId="100" applyFont="1" applyBorder="1">
      <alignment/>
      <protection/>
    </xf>
    <xf numFmtId="2" fontId="38" fillId="0" borderId="12" xfId="100" applyNumberFormat="1" applyFont="1" applyBorder="1">
      <alignment/>
      <protection/>
    </xf>
    <xf numFmtId="0" fontId="32" fillId="0" borderId="12" xfId="100" applyFont="1" applyBorder="1">
      <alignment/>
      <protection/>
    </xf>
    <xf numFmtId="0" fontId="38" fillId="0" borderId="0" xfId="100" applyFont="1">
      <alignment/>
      <protection/>
    </xf>
    <xf numFmtId="177" fontId="32" fillId="0" borderId="12" xfId="100" applyNumberFormat="1" applyFont="1" applyBorder="1" applyAlignment="1">
      <alignment horizontal="right"/>
      <protection/>
    </xf>
    <xf numFmtId="177" fontId="38" fillId="0" borderId="12" xfId="100" applyNumberFormat="1" applyFont="1" applyBorder="1" applyAlignment="1">
      <alignment horizontal="right"/>
      <protection/>
    </xf>
    <xf numFmtId="2" fontId="34" fillId="0" borderId="12" xfId="100" applyNumberFormat="1" applyFont="1" applyBorder="1">
      <alignment/>
      <protection/>
    </xf>
    <xf numFmtId="177" fontId="34" fillId="0" borderId="12" xfId="100" applyNumberFormat="1" applyFont="1" applyBorder="1">
      <alignment/>
      <protection/>
    </xf>
    <xf numFmtId="177" fontId="103" fillId="0" borderId="12" xfId="100" applyNumberFormat="1" applyFont="1" applyBorder="1">
      <alignment/>
      <protection/>
    </xf>
    <xf numFmtId="177" fontId="104" fillId="0" borderId="12" xfId="100" applyNumberFormat="1" applyFont="1" applyBorder="1">
      <alignment/>
      <protection/>
    </xf>
    <xf numFmtId="0" fontId="43" fillId="0" borderId="12" xfId="100" applyFont="1" applyBorder="1">
      <alignment/>
      <protection/>
    </xf>
    <xf numFmtId="2" fontId="44" fillId="0" borderId="12" xfId="100" applyNumberFormat="1" applyFont="1" applyBorder="1">
      <alignment/>
      <protection/>
    </xf>
    <xf numFmtId="0" fontId="44" fillId="0" borderId="12" xfId="100" applyFont="1" applyBorder="1">
      <alignment/>
      <protection/>
    </xf>
    <xf numFmtId="2" fontId="31" fillId="0" borderId="0" xfId="100" applyNumberFormat="1" applyFont="1">
      <alignment/>
      <protection/>
    </xf>
    <xf numFmtId="177" fontId="31" fillId="0" borderId="0" xfId="100" applyNumberFormat="1" applyFont="1">
      <alignment/>
      <protection/>
    </xf>
    <xf numFmtId="177" fontId="39" fillId="0" borderId="12" xfId="100" applyNumberFormat="1" applyFont="1" applyBorder="1">
      <alignment/>
      <protection/>
    </xf>
    <xf numFmtId="177" fontId="105" fillId="0" borderId="12" xfId="100" applyNumberFormat="1" applyFont="1" applyBorder="1">
      <alignment/>
      <protection/>
    </xf>
    <xf numFmtId="0" fontId="34" fillId="0" borderId="0" xfId="94" applyFont="1" applyAlignment="1">
      <alignment horizontal="center" vertical="center"/>
      <protection/>
    </xf>
    <xf numFmtId="0" fontId="35" fillId="0" borderId="0" xfId="94" applyFont="1" applyAlignment="1">
      <alignment horizontal="left" vertical="center"/>
      <protection/>
    </xf>
    <xf numFmtId="0" fontId="32" fillId="0" borderId="0" xfId="94" applyFont="1" applyBorder="1" applyAlignment="1">
      <alignment horizontal="right" vertical="center"/>
      <protection/>
    </xf>
    <xf numFmtId="0" fontId="35" fillId="0" borderId="12" xfId="94" applyFont="1" applyBorder="1" applyAlignment="1">
      <alignment horizontal="center" vertical="center" wrapText="1"/>
      <protection/>
    </xf>
    <xf numFmtId="0" fontId="39" fillId="0" borderId="12" xfId="94" applyFont="1" applyBorder="1" applyAlignment="1">
      <alignment horizontal="center" vertical="center" wrapText="1"/>
      <protection/>
    </xf>
    <xf numFmtId="0" fontId="35" fillId="0" borderId="0" xfId="94" applyFont="1" applyAlignment="1">
      <alignment horizontal="center" vertical="center"/>
      <protection/>
    </xf>
    <xf numFmtId="0" fontId="35" fillId="0" borderId="12" xfId="94" applyFont="1" applyFill="1" applyBorder="1" applyAlignment="1">
      <alignment horizontal="center" vertical="center"/>
      <protection/>
    </xf>
    <xf numFmtId="0" fontId="35" fillId="0" borderId="12" xfId="94" applyFont="1" applyFill="1" applyBorder="1" applyAlignment="1">
      <alignment horizontal="center" vertical="center" wrapText="1"/>
      <protection/>
    </xf>
    <xf numFmtId="0" fontId="30" fillId="0" borderId="12" xfId="94" applyFont="1" applyFill="1" applyBorder="1" applyAlignment="1">
      <alignment vertical="center"/>
      <protection/>
    </xf>
    <xf numFmtId="178" fontId="30" fillId="0" borderId="12" xfId="94" applyNumberFormat="1" applyFont="1" applyFill="1" applyBorder="1" applyAlignment="1">
      <alignment vertical="center"/>
      <protection/>
    </xf>
    <xf numFmtId="178" fontId="50" fillId="0" borderId="12" xfId="94" applyNumberFormat="1" applyFont="1" applyFill="1" applyBorder="1" applyAlignment="1">
      <alignment horizontal="right" vertical="center"/>
      <protection/>
    </xf>
    <xf numFmtId="178" fontId="39" fillId="0" borderId="12" xfId="94" applyNumberFormat="1" applyFont="1" applyFill="1" applyBorder="1" applyAlignment="1">
      <alignment horizontal="right" vertical="center"/>
      <protection/>
    </xf>
    <xf numFmtId="0" fontId="35" fillId="0" borderId="12" xfId="94" applyFont="1" applyFill="1" applyBorder="1" applyAlignment="1">
      <alignment vertical="center"/>
      <protection/>
    </xf>
    <xf numFmtId="0" fontId="34" fillId="0" borderId="0" xfId="94" applyFont="1" applyAlignment="1">
      <alignment vertical="center"/>
      <protection/>
    </xf>
    <xf numFmtId="178" fontId="35" fillId="0" borderId="12" xfId="94" applyNumberFormat="1" applyFont="1" applyBorder="1" applyAlignment="1">
      <alignment vertical="center"/>
      <protection/>
    </xf>
    <xf numFmtId="177" fontId="30" fillId="0" borderId="12" xfId="94" applyNumberFormat="1" applyFont="1" applyFill="1" applyBorder="1" applyAlignment="1">
      <alignment vertical="center"/>
      <protection/>
    </xf>
    <xf numFmtId="178" fontId="34" fillId="0" borderId="12" xfId="94" applyNumberFormat="1" applyFont="1" applyFill="1" applyBorder="1" applyAlignment="1">
      <alignment vertical="center"/>
      <protection/>
    </xf>
    <xf numFmtId="177" fontId="34" fillId="0" borderId="12" xfId="94" applyNumberFormat="1" applyFont="1" applyFill="1" applyBorder="1" applyAlignment="1">
      <alignment vertical="center"/>
      <protection/>
    </xf>
    <xf numFmtId="177" fontId="39" fillId="0" borderId="12" xfId="94" applyNumberFormat="1" applyFont="1" applyFill="1" applyBorder="1" applyAlignment="1">
      <alignment horizontal="right" vertical="center"/>
      <protection/>
    </xf>
    <xf numFmtId="177" fontId="50" fillId="0" borderId="12" xfId="94" applyNumberFormat="1" applyFont="1" applyFill="1" applyBorder="1" applyAlignment="1">
      <alignment horizontal="right" vertical="center"/>
      <protection/>
    </xf>
    <xf numFmtId="178" fontId="39" fillId="0" borderId="12" xfId="103" applyNumberFormat="1" applyFont="1" applyFill="1" applyBorder="1" applyAlignment="1">
      <alignment horizontal="right" vertical="center"/>
      <protection/>
    </xf>
    <xf numFmtId="178" fontId="40" fillId="0" borderId="12" xfId="0" applyNumberFormat="1" applyFont="1" applyFill="1" applyBorder="1" applyAlignment="1">
      <alignment horizontal="right" vertical="center"/>
    </xf>
    <xf numFmtId="178" fontId="40" fillId="0" borderId="12" xfId="94" applyNumberFormat="1" applyFont="1" applyFill="1" applyBorder="1" applyAlignment="1">
      <alignment horizontal="right" vertical="center"/>
      <protection/>
    </xf>
    <xf numFmtId="178" fontId="34" fillId="0" borderId="12" xfId="103" applyNumberFormat="1" applyFont="1" applyFill="1" applyBorder="1" applyAlignment="1">
      <alignment vertical="center"/>
      <protection/>
    </xf>
    <xf numFmtId="177" fontId="30" fillId="0" borderId="12" xfId="103" applyNumberFormat="1" applyFont="1" applyFill="1" applyBorder="1" applyAlignment="1">
      <alignment vertical="center"/>
      <protection/>
    </xf>
    <xf numFmtId="177" fontId="34" fillId="0" borderId="12" xfId="103" applyNumberFormat="1" applyFont="1" applyFill="1" applyBorder="1" applyAlignment="1">
      <alignment vertical="center"/>
      <protection/>
    </xf>
    <xf numFmtId="177" fontId="105" fillId="0" borderId="12" xfId="94" applyNumberFormat="1" applyFont="1" applyFill="1" applyBorder="1" applyAlignment="1">
      <alignment horizontal="right" vertical="center"/>
      <protection/>
    </xf>
    <xf numFmtId="178" fontId="30" fillId="0" borderId="12" xfId="0" applyNumberFormat="1" applyFont="1" applyFill="1" applyBorder="1" applyAlignment="1">
      <alignment vertical="center"/>
    </xf>
    <xf numFmtId="0" fontId="35" fillId="0" borderId="0" xfId="94" applyFont="1" applyFill="1" applyAlignment="1">
      <alignment vertical="center"/>
      <protection/>
    </xf>
    <xf numFmtId="0" fontId="35" fillId="0" borderId="0" xfId="94" applyFont="1" applyBorder="1" applyAlignment="1">
      <alignment vertical="center"/>
      <protection/>
    </xf>
    <xf numFmtId="0" fontId="35" fillId="0" borderId="0" xfId="94" applyFont="1" applyBorder="1" applyAlignment="1">
      <alignment horizontal="left" vertical="center"/>
      <protection/>
    </xf>
    <xf numFmtId="3" fontId="31" fillId="0" borderId="0" xfId="94" applyNumberFormat="1" applyFont="1" applyFill="1" applyAlignment="1">
      <alignment vertical="center"/>
      <protection/>
    </xf>
    <xf numFmtId="0" fontId="35" fillId="0" borderId="0" xfId="94" applyFont="1" applyBorder="1" applyAlignment="1">
      <alignment horizontal="center" vertical="center"/>
      <protection/>
    </xf>
    <xf numFmtId="180" fontId="35" fillId="0" borderId="0" xfId="94" applyNumberFormat="1" applyFont="1" applyFill="1" applyAlignment="1">
      <alignment vertical="center"/>
      <protection/>
    </xf>
    <xf numFmtId="0" fontId="34" fillId="0" borderId="0" xfId="98" applyFont="1" applyBorder="1" applyAlignment="1" applyProtection="1">
      <alignment horizontal="center"/>
      <protection locked="0"/>
    </xf>
    <xf numFmtId="0" fontId="35" fillId="0" borderId="0" xfId="99" applyFont="1" applyBorder="1" applyAlignment="1" applyProtection="1">
      <alignment/>
      <protection locked="0"/>
    </xf>
    <xf numFmtId="0" fontId="34" fillId="0" borderId="13" xfId="98" applyFont="1" applyBorder="1" applyAlignment="1" applyProtection="1">
      <alignment horizontal="center" wrapText="1"/>
      <protection locked="0"/>
    </xf>
    <xf numFmtId="0" fontId="41" fillId="0" borderId="14" xfId="98" applyFont="1" applyBorder="1" applyAlignment="1" applyProtection="1">
      <alignment horizontal="center" vertical="center" wrapText="1"/>
      <protection locked="0"/>
    </xf>
    <xf numFmtId="0" fontId="41" fillId="0" borderId="15" xfId="98" applyFont="1" applyBorder="1" applyAlignment="1" applyProtection="1">
      <alignment horizontal="center" vertical="center" wrapText="1"/>
      <protection locked="0"/>
    </xf>
    <xf numFmtId="0" fontId="41" fillId="0" borderId="16" xfId="98" applyFont="1" applyBorder="1" applyAlignment="1" applyProtection="1">
      <alignment horizontal="center" vertical="center" wrapText="1"/>
      <protection locked="0"/>
    </xf>
    <xf numFmtId="0" fontId="34" fillId="0" borderId="17" xfId="98" applyFont="1" applyBorder="1" applyAlignment="1" applyProtection="1">
      <alignment horizontal="left" wrapText="1"/>
      <protection locked="0"/>
    </xf>
    <xf numFmtId="177" fontId="34" fillId="0" borderId="18" xfId="98" applyNumberFormat="1" applyFont="1" applyBorder="1">
      <alignment/>
      <protection/>
    </xf>
    <xf numFmtId="178" fontId="34" fillId="0" borderId="18" xfId="98" applyNumberFormat="1" applyFont="1" applyBorder="1">
      <alignment/>
      <protection/>
    </xf>
    <xf numFmtId="178" fontId="34" fillId="0" borderId="18" xfId="98" applyNumberFormat="1" applyFont="1" applyBorder="1" applyProtection="1">
      <alignment/>
      <protection locked="0"/>
    </xf>
    <xf numFmtId="0" fontId="40" fillId="0" borderId="19" xfId="98" applyFont="1" applyBorder="1" applyProtection="1">
      <alignment/>
      <protection locked="0"/>
    </xf>
    <xf numFmtId="178" fontId="40" fillId="0" borderId="12" xfId="98" applyNumberFormat="1" applyFont="1" applyBorder="1" applyProtection="1">
      <alignment/>
      <protection locked="0"/>
    </xf>
    <xf numFmtId="178" fontId="40" fillId="0" borderId="12" xfId="98" applyNumberFormat="1" applyFont="1" applyBorder="1" applyAlignment="1" applyProtection="1">
      <alignment horizontal="right"/>
      <protection locked="0"/>
    </xf>
    <xf numFmtId="0" fontId="40" fillId="0" borderId="19" xfId="98" applyFont="1" applyBorder="1" applyAlignment="1" applyProtection="1">
      <alignment wrapText="1"/>
      <protection locked="0"/>
    </xf>
    <xf numFmtId="178" fontId="34" fillId="0" borderId="12" xfId="98" applyNumberFormat="1" applyFont="1" applyBorder="1" applyAlignment="1" applyProtection="1">
      <alignment horizontal="right"/>
      <protection locked="0"/>
    </xf>
    <xf numFmtId="178" fontId="34" fillId="0" borderId="12" xfId="98" applyNumberFormat="1" applyFont="1" applyBorder="1" applyProtection="1">
      <alignment/>
      <protection locked="0"/>
    </xf>
    <xf numFmtId="0" fontId="53" fillId="0" borderId="17" xfId="98" applyFont="1" applyBorder="1" applyAlignment="1" applyProtection="1">
      <alignment horizontal="left" wrapText="1"/>
      <protection locked="0"/>
    </xf>
    <xf numFmtId="0" fontId="34" fillId="0" borderId="19" xfId="98" applyFont="1" applyBorder="1" applyAlignment="1" applyProtection="1">
      <alignment wrapText="1"/>
      <protection locked="0"/>
    </xf>
    <xf numFmtId="0" fontId="40" fillId="0" borderId="20" xfId="98" applyFont="1" applyBorder="1" applyAlignment="1" applyProtection="1">
      <alignment wrapText="1"/>
      <protection locked="0"/>
    </xf>
    <xf numFmtId="178" fontId="40" fillId="0" borderId="21" xfId="98" applyNumberFormat="1" applyFont="1" applyBorder="1" applyProtection="1">
      <alignment/>
      <protection locked="0"/>
    </xf>
    <xf numFmtId="0" fontId="34" fillId="0" borderId="22" xfId="98" applyFont="1" applyBorder="1" applyAlignment="1" applyProtection="1">
      <alignment horizontal="left" wrapText="1"/>
      <protection locked="0"/>
    </xf>
    <xf numFmtId="178" fontId="34" fillId="0" borderId="23" xfId="98" applyNumberFormat="1" applyFont="1" applyBorder="1" applyProtection="1">
      <alignment/>
      <protection locked="0"/>
    </xf>
    <xf numFmtId="178" fontId="34" fillId="0" borderId="24" xfId="98" applyNumberFormat="1" applyFont="1" applyBorder="1" applyProtection="1">
      <alignment/>
      <protection locked="0"/>
    </xf>
    <xf numFmtId="0" fontId="40" fillId="0" borderId="25" xfId="98" applyFont="1" applyBorder="1" applyProtection="1">
      <alignment/>
      <protection locked="0"/>
    </xf>
    <xf numFmtId="178" fontId="40" fillId="0" borderId="26" xfId="98" applyNumberFormat="1" applyFont="1" applyBorder="1" applyProtection="1">
      <alignment/>
      <protection locked="0"/>
    </xf>
    <xf numFmtId="178" fontId="40" fillId="0" borderId="27" xfId="98" applyNumberFormat="1" applyFont="1" applyBorder="1" applyAlignment="1" applyProtection="1">
      <alignment horizontal="right"/>
      <protection locked="0"/>
    </xf>
    <xf numFmtId="0" fontId="40" fillId="0" borderId="25" xfId="98" applyFont="1" applyBorder="1" applyAlignment="1" applyProtection="1">
      <alignment wrapText="1"/>
      <protection locked="0"/>
    </xf>
    <xf numFmtId="178" fontId="40" fillId="0" borderId="27" xfId="98" applyNumberFormat="1" applyFont="1" applyBorder="1" applyProtection="1">
      <alignment/>
      <protection locked="0"/>
    </xf>
    <xf numFmtId="178" fontId="34" fillId="0" borderId="26" xfId="98" applyNumberFormat="1" applyFont="1" applyBorder="1" applyAlignment="1" applyProtection="1">
      <alignment horizontal="right"/>
      <protection locked="0"/>
    </xf>
    <xf numFmtId="178" fontId="34" fillId="0" borderId="28" xfId="98" applyNumberFormat="1" applyFont="1" applyBorder="1" applyAlignment="1" applyProtection="1">
      <alignment horizontal="right"/>
      <protection locked="0"/>
    </xf>
    <xf numFmtId="178" fontId="40" fillId="0" borderId="26" xfId="98" applyNumberFormat="1" applyFont="1" applyBorder="1" applyAlignment="1" applyProtection="1">
      <alignment horizontal="right"/>
      <protection locked="0"/>
    </xf>
    <xf numFmtId="178" fontId="40" fillId="0" borderId="28" xfId="98" applyNumberFormat="1" applyFont="1" applyBorder="1" applyAlignment="1" applyProtection="1">
      <alignment horizontal="right"/>
      <protection locked="0"/>
    </xf>
    <xf numFmtId="0" fontId="53" fillId="0" borderId="22" xfId="98" applyFont="1" applyBorder="1" applyAlignment="1" applyProtection="1">
      <alignment horizontal="left" wrapText="1"/>
      <protection locked="0"/>
    </xf>
    <xf numFmtId="0" fontId="34" fillId="0" borderId="25" xfId="98" applyFont="1" applyBorder="1" applyAlignment="1" applyProtection="1">
      <alignment wrapText="1"/>
      <protection locked="0"/>
    </xf>
    <xf numFmtId="178" fontId="34" fillId="0" borderId="26" xfId="98" applyNumberFormat="1" applyFont="1" applyBorder="1" applyProtection="1">
      <alignment/>
      <protection locked="0"/>
    </xf>
    <xf numFmtId="178" fontId="34" fillId="0" borderId="27" xfId="98" applyNumberFormat="1" applyFont="1" applyBorder="1" applyProtection="1">
      <alignment/>
      <protection locked="0"/>
    </xf>
    <xf numFmtId="0" fontId="40" fillId="0" borderId="29" xfId="98" applyFont="1" applyBorder="1" applyAlignment="1" applyProtection="1">
      <alignment wrapText="1"/>
      <protection locked="0"/>
    </xf>
    <xf numFmtId="178" fontId="40" fillId="0" borderId="30" xfId="98" applyNumberFormat="1" applyFont="1" applyBorder="1" applyProtection="1">
      <alignment/>
      <protection locked="0"/>
    </xf>
    <xf numFmtId="178" fontId="40" fillId="0" borderId="31" xfId="98" applyNumberFormat="1" applyFont="1" applyBorder="1" applyProtection="1">
      <alignment/>
      <protection locked="0"/>
    </xf>
    <xf numFmtId="178" fontId="40" fillId="0" borderId="32" xfId="98" applyNumberFormat="1" applyFont="1" applyBorder="1" applyProtection="1">
      <alignment/>
      <protection locked="0"/>
    </xf>
    <xf numFmtId="177" fontId="34" fillId="0" borderId="33" xfId="98" applyNumberFormat="1" applyFont="1" applyBorder="1">
      <alignment/>
      <protection/>
    </xf>
    <xf numFmtId="177" fontId="34" fillId="0" borderId="34" xfId="98" applyNumberFormat="1" applyFont="1" applyBorder="1">
      <alignment/>
      <protection/>
    </xf>
    <xf numFmtId="178" fontId="34" fillId="0" borderId="34" xfId="98" applyNumberFormat="1" applyFont="1" applyBorder="1">
      <alignment/>
      <protection/>
    </xf>
    <xf numFmtId="178" fontId="34" fillId="0" borderId="34" xfId="98" applyNumberFormat="1" applyFont="1" applyBorder="1" applyProtection="1">
      <alignment/>
      <protection locked="0"/>
    </xf>
    <xf numFmtId="178" fontId="48" fillId="0" borderId="34" xfId="98" applyNumberFormat="1" applyFont="1" applyBorder="1" applyProtection="1">
      <alignment/>
      <protection locked="0"/>
    </xf>
    <xf numFmtId="178" fontId="34" fillId="0" borderId="35" xfId="98" applyNumberFormat="1" applyFont="1" applyBorder="1" applyProtection="1">
      <alignment/>
      <protection locked="0"/>
    </xf>
    <xf numFmtId="178" fontId="40" fillId="0" borderId="36" xfId="98" applyNumberFormat="1" applyFont="1" applyBorder="1" applyProtection="1">
      <alignment/>
      <protection locked="0"/>
    </xf>
    <xf numFmtId="178" fontId="35" fillId="0" borderId="36" xfId="98" applyNumberFormat="1" applyFont="1" applyBorder="1" applyAlignment="1" applyProtection="1">
      <alignment horizontal="right"/>
      <protection locked="0"/>
    </xf>
    <xf numFmtId="178" fontId="35" fillId="0" borderId="12" xfId="98" applyNumberFormat="1" applyFont="1" applyBorder="1" applyAlignment="1" applyProtection="1">
      <alignment horizontal="right"/>
      <protection locked="0"/>
    </xf>
    <xf numFmtId="178" fontId="40" fillId="0" borderId="36" xfId="98" applyNumberFormat="1" applyFont="1" applyBorder="1" applyAlignment="1" applyProtection="1">
      <alignment horizontal="right"/>
      <protection locked="0"/>
    </xf>
    <xf numFmtId="178" fontId="34" fillId="0" borderId="36" xfId="98" applyNumberFormat="1" applyFont="1" applyBorder="1" applyProtection="1">
      <alignment/>
      <protection locked="0"/>
    </xf>
    <xf numFmtId="178" fontId="31" fillId="0" borderId="0" xfId="98" applyNumberFormat="1" applyFont="1">
      <alignment/>
      <protection/>
    </xf>
    <xf numFmtId="178" fontId="40" fillId="0" borderId="37" xfId="98" applyNumberFormat="1" applyFont="1" applyBorder="1" applyProtection="1">
      <alignment/>
      <protection locked="0"/>
    </xf>
    <xf numFmtId="0" fontId="41" fillId="0" borderId="14" xfId="103" applyFont="1" applyBorder="1" applyAlignment="1" applyProtection="1">
      <alignment horizontal="center" vertical="center" wrapText="1"/>
      <protection locked="0"/>
    </xf>
    <xf numFmtId="0" fontId="41" fillId="0" borderId="15" xfId="103" applyFont="1" applyBorder="1" applyAlignment="1" applyProtection="1">
      <alignment horizontal="center" vertical="center" wrapText="1"/>
      <protection locked="0"/>
    </xf>
    <xf numFmtId="2" fontId="34" fillId="0" borderId="18" xfId="103" applyNumberFormat="1" applyFont="1" applyBorder="1" applyProtection="1">
      <alignment/>
      <protection locked="0"/>
    </xf>
    <xf numFmtId="0" fontId="35" fillId="0" borderId="0" xfId="98" applyFont="1">
      <alignment/>
      <protection/>
    </xf>
    <xf numFmtId="178" fontId="35" fillId="0" borderId="26" xfId="98" applyNumberFormat="1" applyFont="1" applyBorder="1" applyAlignment="1" applyProtection="1">
      <alignment horizontal="right"/>
      <protection locked="0"/>
    </xf>
    <xf numFmtId="178" fontId="35" fillId="0" borderId="28" xfId="98" applyNumberFormat="1" applyFont="1" applyBorder="1" applyAlignment="1" applyProtection="1">
      <alignment horizontal="right"/>
      <protection locked="0"/>
    </xf>
    <xf numFmtId="178" fontId="32" fillId="0" borderId="0" xfId="98" applyNumberFormat="1" applyFont="1">
      <alignment/>
      <protection/>
    </xf>
    <xf numFmtId="0" fontId="32" fillId="0" borderId="0" xfId="98" applyFont="1">
      <alignment/>
      <protection/>
    </xf>
    <xf numFmtId="178" fontId="34" fillId="0" borderId="18" xfId="103" applyNumberFormat="1" applyFont="1" applyBorder="1" applyProtection="1">
      <alignment/>
      <protection locked="0"/>
    </xf>
    <xf numFmtId="178" fontId="40" fillId="0" borderId="28" xfId="98" applyNumberFormat="1" applyFont="1" applyBorder="1" applyProtection="1">
      <alignment/>
      <protection locked="0"/>
    </xf>
    <xf numFmtId="178" fontId="34" fillId="0" borderId="36" xfId="98" applyNumberFormat="1" applyFont="1" applyBorder="1" applyAlignment="1" applyProtection="1">
      <alignment horizontal="right"/>
      <protection locked="0"/>
    </xf>
    <xf numFmtId="178" fontId="36" fillId="0" borderId="36" xfId="98" applyNumberFormat="1" applyFont="1" applyBorder="1" applyAlignment="1" applyProtection="1">
      <alignment horizontal="right"/>
      <protection locked="0"/>
    </xf>
    <xf numFmtId="0" fontId="40" fillId="0" borderId="38" xfId="98" applyFont="1" applyBorder="1" applyAlignment="1" applyProtection="1">
      <alignment wrapText="1"/>
      <protection locked="0"/>
    </xf>
    <xf numFmtId="178" fontId="40" fillId="0" borderId="39" xfId="98" applyNumberFormat="1" applyFont="1" applyBorder="1" applyProtection="1">
      <alignment/>
      <protection locked="0"/>
    </xf>
    <xf numFmtId="178" fontId="40" fillId="0" borderId="40" xfId="98" applyNumberFormat="1" applyFont="1" applyBorder="1" applyProtection="1">
      <alignment/>
      <protection locked="0"/>
    </xf>
    <xf numFmtId="178" fontId="40" fillId="0" borderId="41" xfId="98" applyNumberFormat="1" applyFont="1" applyBorder="1" applyProtection="1">
      <alignment/>
      <protection locked="0"/>
    </xf>
    <xf numFmtId="0" fontId="34" fillId="0" borderId="36" xfId="98" applyFont="1" applyBorder="1" applyAlignment="1" applyProtection="1">
      <alignment horizontal="center" wrapText="1"/>
      <protection locked="0"/>
    </xf>
    <xf numFmtId="0" fontId="41" fillId="0" borderId="12" xfId="103" applyFont="1" applyBorder="1" applyAlignment="1" applyProtection="1">
      <alignment horizontal="center" vertical="center" wrapText="1"/>
      <protection locked="0"/>
    </xf>
    <xf numFmtId="0" fontId="41" fillId="0" borderId="12" xfId="98" applyFont="1" applyBorder="1" applyAlignment="1" applyProtection="1">
      <alignment horizontal="center" vertical="center" wrapText="1"/>
      <protection locked="0"/>
    </xf>
    <xf numFmtId="0" fontId="41" fillId="0" borderId="27" xfId="98" applyFont="1" applyBorder="1" applyAlignment="1" applyProtection="1">
      <alignment horizontal="center" vertical="center" wrapText="1"/>
      <protection locked="0"/>
    </xf>
    <xf numFmtId="0" fontId="34" fillId="0" borderId="36" xfId="98" applyFont="1" applyBorder="1" applyAlignment="1" applyProtection="1">
      <alignment horizontal="left" wrapText="1"/>
      <protection locked="0"/>
    </xf>
    <xf numFmtId="178" fontId="34" fillId="0" borderId="12" xfId="103" applyNumberFormat="1" applyFont="1" applyBorder="1" applyProtection="1">
      <alignment/>
      <protection locked="0"/>
    </xf>
    <xf numFmtId="0" fontId="40" fillId="0" borderId="36" xfId="98" applyFont="1" applyBorder="1" applyProtection="1">
      <alignment/>
      <protection locked="0"/>
    </xf>
    <xf numFmtId="0" fontId="40" fillId="0" borderId="36" xfId="98" applyFont="1" applyBorder="1" applyAlignment="1" applyProtection="1">
      <alignment wrapText="1"/>
      <protection locked="0"/>
    </xf>
    <xf numFmtId="0" fontId="31" fillId="0" borderId="12" xfId="98" applyFont="1" applyBorder="1" applyProtection="1">
      <alignment/>
      <protection locked="0"/>
    </xf>
    <xf numFmtId="178" fontId="35" fillId="0" borderId="27" xfId="98" applyNumberFormat="1" applyFont="1" applyBorder="1" applyAlignment="1" applyProtection="1">
      <alignment horizontal="right"/>
      <protection locked="0"/>
    </xf>
    <xf numFmtId="178" fontId="36" fillId="0" borderId="12" xfId="98" applyNumberFormat="1" applyFont="1" applyBorder="1" applyAlignment="1" applyProtection="1">
      <alignment horizontal="right"/>
      <protection locked="0"/>
    </xf>
    <xf numFmtId="0" fontId="53" fillId="0" borderId="36" xfId="98" applyFont="1" applyBorder="1" applyAlignment="1" applyProtection="1">
      <alignment horizontal="left" wrapText="1"/>
      <protection locked="0"/>
    </xf>
    <xf numFmtId="0" fontId="34" fillId="0" borderId="36" xfId="98" applyFont="1" applyBorder="1" applyAlignment="1" applyProtection="1">
      <alignment wrapText="1"/>
      <protection locked="0"/>
    </xf>
    <xf numFmtId="178" fontId="38" fillId="0" borderId="0" xfId="99" applyNumberFormat="1" applyFont="1">
      <alignment/>
      <protection/>
    </xf>
    <xf numFmtId="178" fontId="34" fillId="0" borderId="12" xfId="103" applyNumberFormat="1" applyFont="1" applyFill="1" applyBorder="1" applyProtection="1">
      <alignment/>
      <protection locked="0"/>
    </xf>
    <xf numFmtId="178" fontId="32" fillId="0" borderId="0" xfId="99" applyNumberFormat="1" applyFont="1">
      <alignment/>
      <protection/>
    </xf>
    <xf numFmtId="178" fontId="48" fillId="0" borderId="12" xfId="103" applyNumberFormat="1" applyFont="1" applyBorder="1" applyProtection="1">
      <alignment/>
      <protection locked="0"/>
    </xf>
    <xf numFmtId="0" fontId="40" fillId="0" borderId="37" xfId="98" applyFont="1" applyBorder="1" applyAlignment="1" applyProtection="1">
      <alignment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31" fillId="0" borderId="0" xfId="98" applyFont="1" applyBorder="1">
      <alignment/>
      <protection/>
    </xf>
    <xf numFmtId="178" fontId="104" fillId="25" borderId="12" xfId="103" applyNumberFormat="1" applyFont="1" applyFill="1" applyBorder="1" applyProtection="1">
      <alignment/>
      <protection locked="0"/>
    </xf>
    <xf numFmtId="178" fontId="106" fillId="25" borderId="12" xfId="98" applyNumberFormat="1" applyFont="1" applyFill="1" applyBorder="1" applyProtection="1">
      <alignment/>
      <protection locked="0"/>
    </xf>
    <xf numFmtId="178" fontId="104" fillId="25" borderId="12" xfId="98" applyNumberFormat="1" applyFont="1" applyFill="1" applyBorder="1" applyProtection="1">
      <alignment/>
      <protection locked="0"/>
    </xf>
    <xf numFmtId="178" fontId="106" fillId="25" borderId="31" xfId="98" applyNumberFormat="1" applyFont="1" applyFill="1" applyBorder="1" applyProtection="1">
      <alignment/>
      <protection locked="0"/>
    </xf>
    <xf numFmtId="0" fontId="32" fillId="0" borderId="0" xfId="98" applyFont="1" applyBorder="1" applyProtection="1">
      <alignment/>
      <protection locked="0"/>
    </xf>
    <xf numFmtId="178" fontId="31" fillId="0" borderId="0" xfId="99" applyNumberFormat="1" applyFont="1" applyBorder="1" applyProtection="1">
      <alignment/>
      <protection locked="0"/>
    </xf>
    <xf numFmtId="178" fontId="36" fillId="0" borderId="0" xfId="99" applyNumberFormat="1" applyFont="1" applyBorder="1" applyProtection="1">
      <alignment/>
      <protection locked="0"/>
    </xf>
    <xf numFmtId="0" fontId="34" fillId="0" borderId="0" xfId="99" applyFont="1" applyAlignment="1">
      <alignment horizontal="center"/>
      <protection/>
    </xf>
    <xf numFmtId="0" fontId="35" fillId="0" borderId="0" xfId="99" applyFont="1" applyAlignment="1">
      <alignment horizontal="center"/>
      <protection/>
    </xf>
    <xf numFmtId="0" fontId="34" fillId="0" borderId="13" xfId="99" applyFont="1" applyBorder="1" applyAlignment="1" applyProtection="1">
      <alignment horizontal="center" wrapText="1"/>
      <protection locked="0"/>
    </xf>
    <xf numFmtId="0" fontId="41" fillId="0" borderId="14" xfId="99" applyFont="1" applyBorder="1" applyAlignment="1" applyProtection="1">
      <alignment horizontal="center" vertical="center" wrapText="1"/>
      <protection locked="0"/>
    </xf>
    <xf numFmtId="0" fontId="41" fillId="0" borderId="15" xfId="99" applyFont="1" applyBorder="1" applyAlignment="1" applyProtection="1">
      <alignment horizontal="center" vertical="center" wrapText="1"/>
      <protection locked="0"/>
    </xf>
    <xf numFmtId="0" fontId="41" fillId="0" borderId="16" xfId="99" applyFont="1" applyBorder="1" applyAlignment="1" applyProtection="1">
      <alignment horizontal="center" vertical="center" wrapText="1"/>
      <protection locked="0"/>
    </xf>
    <xf numFmtId="0" fontId="34" fillId="0" borderId="22" xfId="99" applyFont="1" applyBorder="1" applyAlignment="1" applyProtection="1">
      <alignment horizontal="left" wrapText="1"/>
      <protection locked="0"/>
    </xf>
    <xf numFmtId="178" fontId="34" fillId="0" borderId="23" xfId="99" applyNumberFormat="1" applyFont="1" applyBorder="1" applyProtection="1">
      <alignment/>
      <protection locked="0"/>
    </xf>
    <xf numFmtId="178" fontId="34" fillId="0" borderId="18" xfId="99" applyNumberFormat="1" applyFont="1" applyBorder="1" applyProtection="1">
      <alignment/>
      <protection locked="0"/>
    </xf>
    <xf numFmtId="178" fontId="34" fillId="0" borderId="24" xfId="99" applyNumberFormat="1" applyFont="1" applyBorder="1" applyProtection="1">
      <alignment/>
      <protection locked="0"/>
    </xf>
    <xf numFmtId="0" fontId="40" fillId="0" borderId="25" xfId="99" applyFont="1" applyBorder="1" applyProtection="1">
      <alignment/>
      <protection locked="0"/>
    </xf>
    <xf numFmtId="178" fontId="40" fillId="0" borderId="26" xfId="99" applyNumberFormat="1" applyFont="1" applyBorder="1" applyProtection="1">
      <alignment/>
      <protection locked="0"/>
    </xf>
    <xf numFmtId="178" fontId="40" fillId="0" borderId="12" xfId="99" applyNumberFormat="1" applyFont="1" applyBorder="1" applyProtection="1">
      <alignment/>
      <protection locked="0"/>
    </xf>
    <xf numFmtId="178" fontId="40" fillId="0" borderId="27" xfId="99" applyNumberFormat="1" applyFont="1" applyBorder="1" applyAlignment="1" applyProtection="1">
      <alignment horizontal="right"/>
      <protection locked="0"/>
    </xf>
    <xf numFmtId="0" fontId="40" fillId="0" borderId="25" xfId="99" applyFont="1" applyBorder="1" applyAlignment="1" applyProtection="1">
      <alignment wrapText="1"/>
      <protection locked="0"/>
    </xf>
    <xf numFmtId="178" fontId="40" fillId="0" borderId="27" xfId="99" applyNumberFormat="1" applyFont="1" applyBorder="1" applyProtection="1">
      <alignment/>
      <protection locked="0"/>
    </xf>
    <xf numFmtId="178" fontId="34" fillId="0" borderId="26" xfId="99" applyNumberFormat="1" applyFont="1" applyBorder="1" applyAlignment="1" applyProtection="1">
      <alignment horizontal="right"/>
      <protection locked="0"/>
    </xf>
    <xf numFmtId="178" fontId="34" fillId="0" borderId="12" xfId="99" applyNumberFormat="1" applyFont="1" applyBorder="1" applyProtection="1">
      <alignment/>
      <protection locked="0"/>
    </xf>
    <xf numFmtId="178" fontId="34" fillId="0" borderId="28" xfId="99" applyNumberFormat="1" applyFont="1" applyBorder="1" applyAlignment="1" applyProtection="1">
      <alignment horizontal="right"/>
      <protection locked="0"/>
    </xf>
    <xf numFmtId="178" fontId="40" fillId="0" borderId="26" xfId="99" applyNumberFormat="1" applyFont="1" applyBorder="1" applyAlignment="1" applyProtection="1">
      <alignment horizontal="right"/>
      <protection locked="0"/>
    </xf>
    <xf numFmtId="178" fontId="40" fillId="0" borderId="28" xfId="99" applyNumberFormat="1" applyFont="1" applyBorder="1" applyAlignment="1" applyProtection="1">
      <alignment horizontal="right"/>
      <protection locked="0"/>
    </xf>
    <xf numFmtId="0" fontId="53" fillId="0" borderId="22" xfId="99" applyFont="1" applyBorder="1" applyAlignment="1" applyProtection="1">
      <alignment horizontal="left" wrapText="1"/>
      <protection locked="0"/>
    </xf>
    <xf numFmtId="0" fontId="34" fillId="0" borderId="25" xfId="99" applyFont="1" applyBorder="1" applyAlignment="1" applyProtection="1">
      <alignment wrapText="1"/>
      <protection locked="0"/>
    </xf>
    <xf numFmtId="178" fontId="34" fillId="0" borderId="26" xfId="99" applyNumberFormat="1" applyFont="1" applyBorder="1" applyProtection="1">
      <alignment/>
      <protection locked="0"/>
    </xf>
    <xf numFmtId="178" fontId="34" fillId="0" borderId="27" xfId="99" applyNumberFormat="1" applyFont="1" applyBorder="1" applyProtection="1">
      <alignment/>
      <protection locked="0"/>
    </xf>
    <xf numFmtId="0" fontId="40" fillId="0" borderId="29" xfId="99" applyFont="1" applyBorder="1" applyAlignment="1" applyProtection="1">
      <alignment wrapText="1"/>
      <protection locked="0"/>
    </xf>
    <xf numFmtId="178" fontId="40" fillId="0" borderId="30" xfId="99" applyNumberFormat="1" applyFont="1" applyBorder="1" applyProtection="1">
      <alignment/>
      <protection locked="0"/>
    </xf>
    <xf numFmtId="178" fontId="40" fillId="0" borderId="31" xfId="99" applyNumberFormat="1" applyFont="1" applyBorder="1" applyProtection="1">
      <alignment/>
      <protection locked="0"/>
    </xf>
    <xf numFmtId="178" fontId="40" fillId="0" borderId="32" xfId="99" applyNumberFormat="1" applyFont="1" applyBorder="1" applyProtection="1">
      <alignment/>
      <protection locked="0"/>
    </xf>
    <xf numFmtId="178" fontId="35" fillId="0" borderId="26" xfId="99" applyNumberFormat="1" applyFont="1" applyBorder="1" applyAlignment="1" applyProtection="1">
      <alignment horizontal="right"/>
      <protection locked="0"/>
    </xf>
    <xf numFmtId="178" fontId="31" fillId="0" borderId="0" xfId="99" applyNumberFormat="1" applyFont="1">
      <alignment/>
      <protection/>
    </xf>
    <xf numFmtId="2" fontId="35" fillId="0" borderId="0" xfId="99" applyNumberFormat="1" applyFont="1">
      <alignment/>
      <protection/>
    </xf>
    <xf numFmtId="0" fontId="35" fillId="0" borderId="0" xfId="99" applyFont="1">
      <alignment/>
      <protection/>
    </xf>
    <xf numFmtId="178" fontId="35" fillId="0" borderId="28" xfId="99" applyNumberFormat="1" applyFont="1" applyBorder="1" applyAlignment="1" applyProtection="1">
      <alignment horizontal="right"/>
      <protection locked="0"/>
    </xf>
    <xf numFmtId="2" fontId="32" fillId="0" borderId="0" xfId="99" applyNumberFormat="1" applyFont="1">
      <alignment/>
      <protection/>
    </xf>
    <xf numFmtId="0" fontId="32" fillId="0" borderId="0" xfId="99" applyFont="1">
      <alignment/>
      <protection/>
    </xf>
    <xf numFmtId="0" fontId="40" fillId="0" borderId="38" xfId="99" applyFont="1" applyBorder="1" applyAlignment="1" applyProtection="1">
      <alignment wrapText="1"/>
      <protection locked="0"/>
    </xf>
    <xf numFmtId="178" fontId="40" fillId="0" borderId="40" xfId="99" applyNumberFormat="1" applyFont="1" applyBorder="1" applyProtection="1">
      <alignment/>
      <protection locked="0"/>
    </xf>
    <xf numFmtId="178" fontId="40" fillId="0" borderId="42" xfId="99" applyNumberFormat="1" applyFont="1" applyBorder="1" applyProtection="1">
      <alignment/>
      <protection locked="0"/>
    </xf>
    <xf numFmtId="0" fontId="34" fillId="0" borderId="43" xfId="99" applyFont="1" applyBorder="1" applyAlignment="1" applyProtection="1">
      <alignment horizontal="center" wrapText="1"/>
      <protection locked="0"/>
    </xf>
    <xf numFmtId="0" fontId="41" fillId="0" borderId="18" xfId="103" applyFont="1" applyBorder="1" applyAlignment="1" applyProtection="1">
      <alignment horizontal="center" vertical="center" wrapText="1"/>
      <protection locked="0"/>
    </xf>
    <xf numFmtId="0" fontId="41" fillId="0" borderId="18" xfId="98" applyFont="1" applyBorder="1" applyAlignment="1" applyProtection="1">
      <alignment horizontal="center" vertical="center" wrapText="1"/>
      <protection locked="0"/>
    </xf>
    <xf numFmtId="0" fontId="41" fillId="0" borderId="24" xfId="99" applyFont="1" applyBorder="1" applyAlignment="1" applyProtection="1">
      <alignment horizontal="center" vertical="center" wrapText="1"/>
      <protection locked="0"/>
    </xf>
    <xf numFmtId="0" fontId="34" fillId="0" borderId="36" xfId="99" applyFont="1" applyBorder="1" applyAlignment="1" applyProtection="1">
      <alignment horizontal="left" wrapText="1"/>
      <protection locked="0"/>
    </xf>
    <xf numFmtId="0" fontId="40" fillId="0" borderId="36" xfId="99" applyFont="1" applyBorder="1" applyProtection="1">
      <alignment/>
      <protection locked="0"/>
    </xf>
    <xf numFmtId="0" fontId="40" fillId="0" borderId="36" xfId="99" applyFont="1" applyBorder="1" applyAlignment="1" applyProtection="1">
      <alignment wrapText="1"/>
      <protection locked="0"/>
    </xf>
    <xf numFmtId="178" fontId="35" fillId="0" borderId="12" xfId="99" applyNumberFormat="1" applyFont="1" applyBorder="1" applyAlignment="1" applyProtection="1">
      <alignment horizontal="right"/>
      <protection locked="0"/>
    </xf>
    <xf numFmtId="178" fontId="40" fillId="0" borderId="12" xfId="99" applyNumberFormat="1" applyFont="1" applyBorder="1" applyAlignment="1" applyProtection="1">
      <alignment horizontal="right"/>
      <protection locked="0"/>
    </xf>
    <xf numFmtId="0" fontId="53" fillId="0" borderId="36" xfId="99" applyFont="1" applyBorder="1" applyAlignment="1" applyProtection="1">
      <alignment horizontal="left" wrapText="1"/>
      <protection locked="0"/>
    </xf>
    <xf numFmtId="0" fontId="34" fillId="0" borderId="36" xfId="99" applyFont="1" applyBorder="1" applyAlignment="1" applyProtection="1">
      <alignment wrapText="1"/>
      <protection locked="0"/>
    </xf>
    <xf numFmtId="0" fontId="40" fillId="0" borderId="37" xfId="99" applyFont="1" applyBorder="1" applyAlignment="1" applyProtection="1">
      <alignment wrapText="1"/>
      <protection locked="0"/>
    </xf>
    <xf numFmtId="0" fontId="34" fillId="0" borderId="36" xfId="99" applyFont="1" applyBorder="1" applyAlignment="1" applyProtection="1">
      <alignment horizontal="center" wrapText="1"/>
      <protection locked="0"/>
    </xf>
    <xf numFmtId="178" fontId="47" fillId="0" borderId="27" xfId="99" applyNumberFormat="1" applyFont="1" applyBorder="1" applyAlignment="1" applyProtection="1">
      <alignment horizontal="right"/>
      <protection locked="0"/>
    </xf>
    <xf numFmtId="178" fontId="48" fillId="0" borderId="12" xfId="0" applyNumberFormat="1" applyFont="1" applyBorder="1" applyAlignment="1" applyProtection="1">
      <alignment/>
      <protection locked="0"/>
    </xf>
    <xf numFmtId="178" fontId="34" fillId="0" borderId="12" xfId="0" applyNumberFormat="1" applyFont="1" applyBorder="1" applyAlignment="1" applyProtection="1">
      <alignment/>
      <protection locked="0"/>
    </xf>
    <xf numFmtId="178" fontId="34" fillId="0" borderId="27" xfId="0" applyNumberFormat="1" applyFont="1" applyBorder="1" applyAlignment="1" applyProtection="1">
      <alignment/>
      <protection locked="0"/>
    </xf>
    <xf numFmtId="178" fontId="104" fillId="25" borderId="12" xfId="0" applyNumberFormat="1" applyFont="1" applyFill="1" applyBorder="1" applyAlignment="1" applyProtection="1">
      <alignment/>
      <protection locked="0"/>
    </xf>
    <xf numFmtId="0" fontId="32" fillId="0" borderId="0" xfId="97" applyFont="1">
      <alignment/>
      <protection/>
    </xf>
    <xf numFmtId="0" fontId="33" fillId="0" borderId="0" xfId="97" applyFont="1">
      <alignment/>
      <protection/>
    </xf>
    <xf numFmtId="0" fontId="54" fillId="26" borderId="0" xfId="97" applyFont="1" applyFill="1" applyBorder="1" applyAlignment="1">
      <alignment horizontal="right"/>
      <protection/>
    </xf>
    <xf numFmtId="0" fontId="31" fillId="0" borderId="0" xfId="97" applyFont="1" applyAlignment="1">
      <alignment vertical="center"/>
      <protection/>
    </xf>
    <xf numFmtId="0" fontId="34" fillId="0" borderId="44" xfId="97" applyFont="1" applyBorder="1">
      <alignment/>
      <protection/>
    </xf>
    <xf numFmtId="177" fontId="35" fillId="26" borderId="44" xfId="97" applyNumberFormat="1" applyFont="1" applyFill="1" applyBorder="1">
      <alignment/>
      <protection/>
    </xf>
    <xf numFmtId="177" fontId="55" fillId="26" borderId="44" xfId="97" applyNumberFormat="1" applyFont="1" applyFill="1" applyBorder="1">
      <alignment/>
      <protection/>
    </xf>
    <xf numFmtId="177" fontId="35" fillId="0" borderId="44" xfId="97" applyNumberFormat="1" applyFont="1" applyBorder="1">
      <alignment/>
      <protection/>
    </xf>
    <xf numFmtId="177" fontId="55" fillId="0" borderId="44" xfId="97" applyNumberFormat="1" applyFont="1" applyBorder="1">
      <alignment/>
      <protection/>
    </xf>
    <xf numFmtId="178" fontId="55" fillId="26" borderId="44" xfId="97" applyNumberFormat="1" applyFont="1" applyFill="1" applyBorder="1">
      <alignment/>
      <protection/>
    </xf>
    <xf numFmtId="0" fontId="36" fillId="0" borderId="0" xfId="97" applyFont="1">
      <alignment/>
      <protection/>
    </xf>
    <xf numFmtId="177" fontId="55" fillId="26" borderId="44" xfId="97" applyNumberFormat="1" applyFont="1" applyFill="1" applyBorder="1" applyAlignment="1">
      <alignment/>
      <protection/>
    </xf>
    <xf numFmtId="177" fontId="55" fillId="0" borderId="44" xfId="97" applyNumberFormat="1" applyFont="1" applyBorder="1" applyAlignment="1">
      <alignment/>
      <protection/>
    </xf>
    <xf numFmtId="177" fontId="34" fillId="26" borderId="44" xfId="97" applyNumberFormat="1" applyFont="1" applyFill="1" applyBorder="1" applyAlignment="1">
      <alignment/>
      <protection/>
    </xf>
    <xf numFmtId="177" fontId="34" fillId="0" borderId="44" xfId="97" applyNumberFormat="1" applyFont="1" applyBorder="1" applyAlignment="1">
      <alignment/>
      <protection/>
    </xf>
    <xf numFmtId="180" fontId="31" fillId="0" borderId="0" xfId="97" applyNumberFormat="1" applyFont="1">
      <alignment/>
      <protection/>
    </xf>
    <xf numFmtId="0" fontId="60" fillId="0" borderId="0" xfId="92" applyFont="1" applyFill="1" applyBorder="1" applyAlignment="1" applyProtection="1">
      <alignment vertical="center" wrapText="1"/>
      <protection locked="0"/>
    </xf>
    <xf numFmtId="0" fontId="31" fillId="0" borderId="0" xfId="92" applyFont="1">
      <alignment/>
      <protection/>
    </xf>
    <xf numFmtId="176" fontId="56" fillId="0" borderId="12" xfId="92" applyNumberFormat="1" applyFont="1" applyFill="1" applyBorder="1" applyAlignment="1" applyProtection="1">
      <alignment horizontal="left" vertical="center" wrapText="1" indent="1"/>
      <protection locked="0"/>
    </xf>
    <xf numFmtId="177" fontId="35" fillId="0" borderId="12" xfId="92" applyNumberFormat="1" applyFont="1" applyBorder="1" applyAlignment="1">
      <alignment horizontal="right" vertical="center"/>
      <protection/>
    </xf>
    <xf numFmtId="177" fontId="56" fillId="0" borderId="12" xfId="92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92" applyFont="1">
      <alignment/>
      <protection/>
    </xf>
    <xf numFmtId="176" fontId="48" fillId="0" borderId="12" xfId="92" applyNumberFormat="1" applyFont="1" applyFill="1" applyBorder="1" applyAlignment="1" applyProtection="1">
      <alignment horizontal="left" vertical="center" wrapText="1" indent="1"/>
      <protection locked="0"/>
    </xf>
    <xf numFmtId="177" fontId="34" fillId="0" borderId="12" xfId="92" applyNumberFormat="1" applyFont="1" applyBorder="1" applyAlignment="1">
      <alignment horizontal="right" vertical="center"/>
      <protection/>
    </xf>
    <xf numFmtId="0" fontId="0" fillId="0" borderId="0" xfId="90">
      <alignment/>
      <protection/>
    </xf>
    <xf numFmtId="0" fontId="31" fillId="0" borderId="0" xfId="0" applyFont="1" applyFill="1" applyAlignment="1">
      <alignment/>
    </xf>
    <xf numFmtId="14" fontId="37" fillId="0" borderId="0" xfId="0" applyNumberFormat="1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177" fontId="34" fillId="0" borderId="0" xfId="0" applyNumberFormat="1" applyFont="1" applyFill="1" applyBorder="1" applyAlignment="1">
      <alignment horizontal="center" wrapText="1"/>
    </xf>
    <xf numFmtId="0" fontId="32" fillId="0" borderId="0" xfId="95" applyFont="1" applyFill="1" applyBorder="1" applyAlignment="1">
      <alignment horizontal="right"/>
      <protection/>
    </xf>
    <xf numFmtId="0" fontId="32" fillId="0" borderId="11" xfId="95" applyFont="1" applyFill="1" applyBorder="1" applyAlignment="1">
      <alignment/>
      <protection/>
    </xf>
    <xf numFmtId="0" fontId="32" fillId="0" borderId="0" xfId="95" applyFont="1" applyFill="1" applyBorder="1" applyAlignment="1">
      <alignment/>
      <protection/>
    </xf>
    <xf numFmtId="0" fontId="38" fillId="0" borderId="11" xfId="95" applyFont="1" applyFill="1" applyBorder="1" applyAlignment="1">
      <alignment horizontal="right"/>
      <protection/>
    </xf>
    <xf numFmtId="3" fontId="33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1" fontId="42" fillId="0" borderId="12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177" fontId="53" fillId="0" borderId="12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3" fontId="38" fillId="0" borderId="1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177" fontId="39" fillId="0" borderId="12" xfId="0" applyNumberFormat="1" applyFont="1" applyFill="1" applyBorder="1" applyAlignment="1">
      <alignment/>
    </xf>
    <xf numFmtId="177" fontId="34" fillId="0" borderId="12" xfId="0" applyNumberFormat="1" applyFont="1" applyFill="1" applyBorder="1" applyAlignment="1">
      <alignment/>
    </xf>
    <xf numFmtId="177" fontId="61" fillId="0" borderId="12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 vertical="center"/>
    </xf>
    <xf numFmtId="177" fontId="36" fillId="0" borderId="12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horizontal="right"/>
    </xf>
    <xf numFmtId="3" fontId="34" fillId="0" borderId="12" xfId="0" applyNumberFormat="1" applyFont="1" applyFill="1" applyBorder="1" applyAlignment="1">
      <alignment horizontal="right"/>
    </xf>
    <xf numFmtId="3" fontId="53" fillId="0" borderId="12" xfId="0" applyNumberFormat="1" applyFont="1" applyFill="1" applyBorder="1" applyAlignment="1">
      <alignment horizontal="right"/>
    </xf>
    <xf numFmtId="177" fontId="53" fillId="0" borderId="12" xfId="0" applyNumberFormat="1" applyFont="1" applyFill="1" applyBorder="1" applyAlignment="1">
      <alignment horizontal="right"/>
    </xf>
    <xf numFmtId="3" fontId="57" fillId="0" borderId="12" xfId="0" applyNumberFormat="1" applyFont="1" applyFill="1" applyBorder="1" applyAlignment="1">
      <alignment/>
    </xf>
    <xf numFmtId="177" fontId="58" fillId="0" borderId="1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 horizontal="right"/>
    </xf>
    <xf numFmtId="3" fontId="61" fillId="0" borderId="12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0" xfId="0" applyFont="1" applyFill="1" applyAlignment="1">
      <alignment/>
    </xf>
    <xf numFmtId="3" fontId="44" fillId="0" borderId="12" xfId="0" applyNumberFormat="1" applyFont="1" applyFill="1" applyBorder="1" applyAlignment="1">
      <alignment/>
    </xf>
    <xf numFmtId="0" fontId="62" fillId="0" borderId="26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>
      <alignment horizontal="center"/>
    </xf>
    <xf numFmtId="3" fontId="63" fillId="0" borderId="12" xfId="0" applyNumberFormat="1" applyFont="1" applyFill="1" applyBorder="1" applyAlignment="1">
      <alignment/>
    </xf>
    <xf numFmtId="3" fontId="64" fillId="0" borderId="12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31" fillId="0" borderId="0" xfId="93" applyFont="1" applyFill="1">
      <alignment/>
      <protection/>
    </xf>
    <xf numFmtId="0" fontId="30" fillId="0" borderId="0" xfId="96" applyFont="1" applyFill="1" applyAlignment="1">
      <alignment horizontal="center" vertical="center" wrapText="1"/>
      <protection/>
    </xf>
    <xf numFmtId="0" fontId="31" fillId="0" borderId="0" xfId="96" applyFont="1" applyFill="1" applyAlignment="1">
      <alignment horizontal="center" wrapText="1"/>
      <protection/>
    </xf>
    <xf numFmtId="0" fontId="42" fillId="0" borderId="0" xfId="96" applyFont="1" applyFill="1" applyAlignment="1">
      <alignment horizontal="right" vertical="center" wrapText="1"/>
      <protection/>
    </xf>
    <xf numFmtId="0" fontId="32" fillId="0" borderId="0" xfId="96" applyFont="1" applyFill="1" applyAlignment="1">
      <alignment horizontal="right" vertical="center" wrapText="1"/>
      <protection/>
    </xf>
    <xf numFmtId="0" fontId="32" fillId="0" borderId="12" xfId="96" applyFont="1" applyFill="1" applyBorder="1" applyAlignment="1">
      <alignment horizontal="center" vertical="center" wrapText="1"/>
      <protection/>
    </xf>
    <xf numFmtId="0" fontId="32" fillId="0" borderId="0" xfId="93" applyFont="1" applyFill="1">
      <alignment/>
      <protection/>
    </xf>
    <xf numFmtId="0" fontId="32" fillId="0" borderId="12" xfId="97" applyFont="1" applyFill="1" applyBorder="1" applyAlignment="1">
      <alignment horizontal="center" vertical="center" wrapText="1"/>
      <protection/>
    </xf>
    <xf numFmtId="0" fontId="38" fillId="0" borderId="12" xfId="97" applyFont="1" applyFill="1" applyBorder="1" applyAlignment="1">
      <alignment horizontal="center" vertical="center" wrapText="1"/>
      <protection/>
    </xf>
    <xf numFmtId="177" fontId="32" fillId="0" borderId="12" xfId="96" applyNumberFormat="1" applyFont="1" applyFill="1" applyBorder="1">
      <alignment/>
      <protection/>
    </xf>
    <xf numFmtId="177" fontId="38" fillId="0" borderId="12" xfId="97" applyNumberFormat="1" applyFont="1" applyFill="1" applyBorder="1" applyAlignment="1">
      <alignment vertical="center" wrapText="1"/>
      <protection/>
    </xf>
    <xf numFmtId="177" fontId="38" fillId="0" borderId="12" xfId="96" applyNumberFormat="1" applyFont="1" applyFill="1" applyBorder="1">
      <alignment/>
      <protection/>
    </xf>
    <xf numFmtId="178" fontId="32" fillId="0" borderId="12" xfId="93" applyNumberFormat="1" applyFont="1" applyFill="1" applyBorder="1">
      <alignment/>
      <protection/>
    </xf>
    <xf numFmtId="178" fontId="38" fillId="0" borderId="12" xfId="93" applyNumberFormat="1" applyFont="1" applyFill="1" applyBorder="1">
      <alignment/>
      <protection/>
    </xf>
    <xf numFmtId="177" fontId="32" fillId="0" borderId="12" xfId="93" applyNumberFormat="1" applyFont="1" applyFill="1" applyBorder="1">
      <alignment/>
      <protection/>
    </xf>
    <xf numFmtId="177" fontId="38" fillId="0" borderId="12" xfId="93" applyNumberFormat="1" applyFont="1" applyFill="1" applyBorder="1">
      <alignment/>
      <protection/>
    </xf>
    <xf numFmtId="177" fontId="36" fillId="0" borderId="12" xfId="96" applyNumberFormat="1" applyFont="1" applyFill="1" applyBorder="1">
      <alignment/>
      <protection/>
    </xf>
    <xf numFmtId="177" fontId="36" fillId="0" borderId="12" xfId="93" applyNumberFormat="1" applyFont="1" applyFill="1" applyBorder="1">
      <alignment/>
      <protection/>
    </xf>
    <xf numFmtId="178" fontId="31" fillId="0" borderId="12" xfId="93" applyNumberFormat="1" applyFont="1" applyFill="1" applyBorder="1">
      <alignment/>
      <protection/>
    </xf>
    <xf numFmtId="177" fontId="33" fillId="0" borderId="12" xfId="96" applyNumberFormat="1" applyFont="1" applyFill="1" applyBorder="1">
      <alignment/>
      <protection/>
    </xf>
    <xf numFmtId="177" fontId="37" fillId="0" borderId="12" xfId="96" applyNumberFormat="1" applyFont="1" applyFill="1" applyBorder="1">
      <alignment/>
      <protection/>
    </xf>
    <xf numFmtId="178" fontId="33" fillId="0" borderId="12" xfId="96" applyNumberFormat="1" applyFont="1" applyFill="1" applyBorder="1">
      <alignment/>
      <protection/>
    </xf>
    <xf numFmtId="177" fontId="37" fillId="0" borderId="12" xfId="93" applyNumberFormat="1" applyFont="1" applyFill="1" applyBorder="1">
      <alignment/>
      <protection/>
    </xf>
    <xf numFmtId="177" fontId="31" fillId="0" borderId="12" xfId="93" applyNumberFormat="1" applyFont="1" applyFill="1" applyBorder="1">
      <alignment/>
      <protection/>
    </xf>
    <xf numFmtId="178" fontId="33" fillId="0" borderId="12" xfId="93" applyNumberFormat="1" applyFont="1" applyFill="1" applyBorder="1">
      <alignment/>
      <protection/>
    </xf>
    <xf numFmtId="177" fontId="33" fillId="0" borderId="12" xfId="93" applyNumberFormat="1" applyFont="1" applyFill="1" applyBorder="1">
      <alignment/>
      <protection/>
    </xf>
    <xf numFmtId="177" fontId="31" fillId="0" borderId="0" xfId="93" applyNumberFormat="1" applyFont="1" applyFill="1">
      <alignment/>
      <protection/>
    </xf>
    <xf numFmtId="0" fontId="31" fillId="0" borderId="0" xfId="90" applyFont="1" applyFill="1">
      <alignment/>
      <protection/>
    </xf>
    <xf numFmtId="177" fontId="32" fillId="0" borderId="12" xfId="93" applyNumberFormat="1" applyFont="1" applyFill="1" applyBorder="1" applyAlignment="1">
      <alignment wrapText="1"/>
      <protection/>
    </xf>
    <xf numFmtId="178" fontId="37" fillId="0" borderId="12" xfId="93" applyNumberFormat="1" applyFont="1" applyFill="1" applyBorder="1">
      <alignment/>
      <protection/>
    </xf>
    <xf numFmtId="0" fontId="30" fillId="0" borderId="0" xfId="96" applyFont="1" applyFill="1" applyAlignment="1">
      <alignment horizontal="center" wrapText="1"/>
      <protection/>
    </xf>
    <xf numFmtId="0" fontId="36" fillId="0" borderId="0" xfId="93" applyFont="1" applyFill="1">
      <alignment/>
      <protection/>
    </xf>
    <xf numFmtId="0" fontId="42" fillId="0" borderId="0" xfId="96" applyFont="1" applyFill="1" applyAlignment="1">
      <alignment horizontal="right" wrapText="1"/>
      <protection/>
    </xf>
    <xf numFmtId="0" fontId="32" fillId="0" borderId="0" xfId="96" applyFont="1" applyFill="1" applyAlignment="1">
      <alignment horizontal="right" wrapText="1"/>
      <protection/>
    </xf>
    <xf numFmtId="0" fontId="38" fillId="0" borderId="0" xfId="96" applyFont="1" applyFill="1" applyAlignment="1">
      <alignment horizontal="right" wrapText="1"/>
      <protection/>
    </xf>
    <xf numFmtId="3" fontId="31" fillId="0" borderId="0" xfId="93" applyNumberFormat="1" applyFont="1" applyFill="1">
      <alignment/>
      <protection/>
    </xf>
    <xf numFmtId="177" fontId="33" fillId="0" borderId="31" xfId="96" applyNumberFormat="1" applyFont="1" applyFill="1" applyBorder="1">
      <alignment/>
      <protection/>
    </xf>
    <xf numFmtId="177" fontId="33" fillId="0" borderId="0" xfId="96" applyNumberFormat="1" applyFont="1" applyFill="1" applyBorder="1">
      <alignment/>
      <protection/>
    </xf>
    <xf numFmtId="0" fontId="48" fillId="0" borderId="0" xfId="93" applyFont="1" applyFill="1" applyBorder="1" applyAlignment="1" applyProtection="1">
      <alignment horizontal="center" vertical="center" wrapText="1"/>
      <protection locked="0"/>
    </xf>
    <xf numFmtId="0" fontId="70" fillId="0" borderId="0" xfId="93" applyFont="1" applyFill="1" applyBorder="1" applyAlignment="1" applyProtection="1">
      <alignment horizontal="right" vertical="center" wrapText="1"/>
      <protection locked="0"/>
    </xf>
    <xf numFmtId="0" fontId="71" fillId="0" borderId="12" xfId="93" applyFont="1" applyFill="1" applyBorder="1" applyAlignment="1" applyProtection="1">
      <alignment horizontal="center" vertical="center" wrapText="1"/>
      <protection locked="0"/>
    </xf>
    <xf numFmtId="0" fontId="72" fillId="0" borderId="12" xfId="93" applyFont="1" applyFill="1" applyBorder="1" applyAlignment="1" applyProtection="1">
      <alignment horizontal="center" vertical="center" wrapText="1"/>
      <protection locked="0"/>
    </xf>
    <xf numFmtId="0" fontId="31" fillId="0" borderId="0" xfId="93" applyFont="1" applyFill="1" applyBorder="1">
      <alignment/>
      <protection/>
    </xf>
    <xf numFmtId="14" fontId="31" fillId="0" borderId="0" xfId="93" applyNumberFormat="1" applyFont="1" applyFill="1" applyBorder="1">
      <alignment/>
      <protection/>
    </xf>
    <xf numFmtId="177" fontId="48" fillId="0" borderId="0" xfId="93" applyNumberFormat="1" applyFont="1" applyFill="1" applyBorder="1" applyAlignment="1" applyProtection="1">
      <alignment horizontal="right" vertical="center"/>
      <protection locked="0"/>
    </xf>
    <xf numFmtId="178" fontId="31" fillId="0" borderId="0" xfId="93" applyNumberFormat="1" applyFont="1" applyFill="1" applyBorder="1">
      <alignment/>
      <protection/>
    </xf>
    <xf numFmtId="0" fontId="38" fillId="0" borderId="0" xfId="96" applyFont="1" applyFill="1" applyAlignment="1">
      <alignment horizontal="right" vertical="center" wrapText="1"/>
      <protection/>
    </xf>
    <xf numFmtId="177" fontId="31" fillId="0" borderId="12" xfId="0" applyNumberFormat="1" applyFont="1" applyFill="1" applyBorder="1" applyAlignment="1">
      <alignment vertical="center"/>
    </xf>
    <xf numFmtId="177" fontId="39" fillId="0" borderId="12" xfId="0" applyNumberFormat="1" applyFont="1" applyFill="1" applyBorder="1" applyAlignment="1">
      <alignment horizontal="right"/>
    </xf>
    <xf numFmtId="177" fontId="35" fillId="0" borderId="12" xfId="0" applyNumberFormat="1" applyFont="1" applyFill="1" applyBorder="1" applyAlignment="1">
      <alignment/>
    </xf>
    <xf numFmtId="0" fontId="32" fillId="0" borderId="21" xfId="95" applyFont="1" applyFill="1" applyBorder="1" applyAlignment="1">
      <alignment horizontal="center" vertical="center" wrapText="1"/>
      <protection/>
    </xf>
    <xf numFmtId="0" fontId="38" fillId="0" borderId="21" xfId="95" applyFont="1" applyFill="1" applyBorder="1" applyAlignment="1">
      <alignment horizontal="center" vertical="center" wrapText="1"/>
      <protection/>
    </xf>
    <xf numFmtId="0" fontId="32" fillId="0" borderId="45" xfId="95" applyFont="1" applyFill="1" applyBorder="1" applyAlignment="1">
      <alignment horizontal="center" vertical="center"/>
      <protection/>
    </xf>
    <xf numFmtId="0" fontId="32" fillId="0" borderId="21" xfId="100" applyFont="1" applyBorder="1" applyAlignment="1">
      <alignment horizontal="center"/>
      <protection/>
    </xf>
    <xf numFmtId="0" fontId="74" fillId="26" borderId="0" xfId="97" applyFont="1" applyFill="1" applyBorder="1" applyAlignment="1">
      <alignment horizontal="right"/>
      <protection/>
    </xf>
    <xf numFmtId="177" fontId="53" fillId="0" borderId="12" xfId="100" applyNumberFormat="1" applyFont="1" applyBorder="1">
      <alignment/>
      <protection/>
    </xf>
    <xf numFmtId="176" fontId="71" fillId="0" borderId="12" xfId="92" applyNumberFormat="1" applyFont="1" applyFill="1" applyBorder="1" applyAlignment="1" applyProtection="1">
      <alignment horizontal="center" vertical="center" wrapText="1"/>
      <protection locked="0"/>
    </xf>
    <xf numFmtId="177" fontId="75" fillId="26" borderId="44" xfId="97" applyNumberFormat="1" applyFont="1" applyFill="1" applyBorder="1">
      <alignment/>
      <protection/>
    </xf>
    <xf numFmtId="177" fontId="75" fillId="0" borderId="44" xfId="97" applyNumberFormat="1" applyFont="1" applyBorder="1">
      <alignment/>
      <protection/>
    </xf>
    <xf numFmtId="0" fontId="42" fillId="0" borderId="0" xfId="97" applyFont="1">
      <alignment/>
      <protection/>
    </xf>
    <xf numFmtId="177" fontId="39" fillId="0" borderId="44" xfId="97" applyNumberFormat="1" applyFont="1" applyBorder="1">
      <alignment/>
      <protection/>
    </xf>
    <xf numFmtId="177" fontId="39" fillId="0" borderId="44" xfId="97" applyNumberFormat="1" applyFont="1" applyBorder="1" applyAlignment="1">
      <alignment/>
      <protection/>
    </xf>
    <xf numFmtId="177" fontId="53" fillId="0" borderId="44" xfId="97" applyNumberFormat="1" applyFont="1" applyBorder="1">
      <alignment/>
      <protection/>
    </xf>
    <xf numFmtId="177" fontId="39" fillId="26" borderId="44" xfId="97" applyNumberFormat="1" applyFont="1" applyFill="1" applyBorder="1" applyAlignment="1">
      <alignment/>
      <protection/>
    </xf>
    <xf numFmtId="177" fontId="39" fillId="0" borderId="12" xfId="100" applyNumberFormat="1" applyFont="1" applyBorder="1" applyAlignment="1">
      <alignment horizontal="right"/>
      <protection/>
    </xf>
    <xf numFmtId="177" fontId="105" fillId="0" borderId="12" xfId="100" applyNumberFormat="1" applyFont="1" applyBorder="1" applyAlignment="1">
      <alignment horizontal="right"/>
      <protection/>
    </xf>
    <xf numFmtId="177" fontId="35" fillId="0" borderId="12" xfId="93" applyNumberFormat="1" applyFont="1" applyFill="1" applyBorder="1">
      <alignment/>
      <protection/>
    </xf>
    <xf numFmtId="177" fontId="39" fillId="0" borderId="12" xfId="93" applyNumberFormat="1" applyFont="1" applyFill="1" applyBorder="1">
      <alignment/>
      <protection/>
    </xf>
    <xf numFmtId="0" fontId="35" fillId="0" borderId="0" xfId="93" applyFont="1" applyFill="1">
      <alignment/>
      <protection/>
    </xf>
    <xf numFmtId="177" fontId="34" fillId="0" borderId="12" xfId="96" applyNumberFormat="1" applyFont="1" applyFill="1" applyBorder="1">
      <alignment/>
      <protection/>
    </xf>
    <xf numFmtId="177" fontId="53" fillId="0" borderId="12" xfId="93" applyNumberFormat="1" applyFont="1" applyFill="1" applyBorder="1">
      <alignment/>
      <protection/>
    </xf>
    <xf numFmtId="177" fontId="34" fillId="0" borderId="12" xfId="93" applyNumberFormat="1" applyFont="1" applyFill="1" applyBorder="1">
      <alignment/>
      <protection/>
    </xf>
    <xf numFmtId="177" fontId="35" fillId="0" borderId="0" xfId="93" applyNumberFormat="1" applyFont="1" applyFill="1">
      <alignment/>
      <protection/>
    </xf>
    <xf numFmtId="177" fontId="35" fillId="0" borderId="12" xfId="93" applyNumberFormat="1" applyFont="1" applyFill="1" applyBorder="1" applyAlignment="1">
      <alignment wrapText="1"/>
      <protection/>
    </xf>
    <xf numFmtId="3" fontId="34" fillId="0" borderId="12" xfId="0" applyNumberFormat="1" applyFont="1" applyFill="1" applyBorder="1" applyAlignment="1">
      <alignment vertical="center"/>
    </xf>
    <xf numFmtId="3" fontId="39" fillId="0" borderId="12" xfId="95" applyNumberFormat="1" applyFont="1" applyFill="1" applyBorder="1" applyAlignment="1">
      <alignment horizontal="left" vertical="center" wrapText="1"/>
      <protection/>
    </xf>
    <xf numFmtId="3" fontId="34" fillId="0" borderId="12" xfId="95" applyNumberFormat="1" applyFont="1" applyFill="1" applyBorder="1" applyAlignment="1">
      <alignment horizontal="left" vertical="center" wrapText="1"/>
      <protection/>
    </xf>
    <xf numFmtId="3" fontId="55" fillId="0" borderId="12" xfId="95" applyNumberFormat="1" applyFont="1" applyFill="1" applyBorder="1" applyAlignment="1">
      <alignment horizontal="left" vertical="center" wrapText="1"/>
      <protection/>
    </xf>
    <xf numFmtId="0" fontId="55" fillId="0" borderId="12" xfId="100" applyFont="1" applyBorder="1">
      <alignment/>
      <protection/>
    </xf>
    <xf numFmtId="0" fontId="34" fillId="0" borderId="12" xfId="97" applyFont="1" applyFill="1" applyBorder="1">
      <alignment/>
      <protection/>
    </xf>
    <xf numFmtId="0" fontId="39" fillId="0" borderId="12" xfId="97" applyFont="1" applyFill="1" applyBorder="1">
      <alignment/>
      <protection/>
    </xf>
    <xf numFmtId="0" fontId="55" fillId="0" borderId="12" xfId="97" applyFont="1" applyFill="1" applyBorder="1">
      <alignment/>
      <protection/>
    </xf>
    <xf numFmtId="177" fontId="35" fillId="0" borderId="12" xfId="96" applyNumberFormat="1" applyFont="1" applyFill="1" applyBorder="1">
      <alignment/>
      <protection/>
    </xf>
    <xf numFmtId="177" fontId="39" fillId="0" borderId="12" xfId="96" applyNumberFormat="1" applyFont="1" applyFill="1" applyBorder="1">
      <alignment/>
      <protection/>
    </xf>
    <xf numFmtId="178" fontId="39" fillId="0" borderId="12" xfId="93" applyNumberFormat="1" applyFont="1" applyFill="1" applyBorder="1">
      <alignment/>
      <protection/>
    </xf>
    <xf numFmtId="0" fontId="39" fillId="0" borderId="0" xfId="93" applyFont="1" applyFill="1">
      <alignment/>
      <protection/>
    </xf>
    <xf numFmtId="178" fontId="53" fillId="0" borderId="12" xfId="93" applyNumberFormat="1" applyFont="1" applyFill="1" applyBorder="1">
      <alignment/>
      <protection/>
    </xf>
    <xf numFmtId="0" fontId="35" fillId="27" borderId="0" xfId="93" applyFont="1" applyFill="1">
      <alignment/>
      <protection/>
    </xf>
    <xf numFmtId="0" fontId="48" fillId="0" borderId="12" xfId="93" applyFont="1" applyFill="1" applyBorder="1" applyAlignment="1" applyProtection="1">
      <alignment horizontal="left" vertical="center"/>
      <protection locked="0"/>
    </xf>
    <xf numFmtId="177" fontId="48" fillId="0" borderId="12" xfId="93" applyNumberFormat="1" applyFont="1" applyFill="1" applyBorder="1" applyAlignment="1" applyProtection="1">
      <alignment horizontal="right" vertical="center"/>
      <protection locked="0"/>
    </xf>
    <xf numFmtId="177" fontId="73" fillId="0" borderId="12" xfId="93" applyNumberFormat="1" applyFont="1" applyFill="1" applyBorder="1" applyAlignment="1" applyProtection="1">
      <alignment horizontal="right" vertical="center"/>
      <protection locked="0"/>
    </xf>
    <xf numFmtId="177" fontId="56" fillId="0" borderId="12" xfId="93" applyNumberFormat="1" applyFont="1" applyFill="1" applyBorder="1" applyAlignment="1" applyProtection="1">
      <alignment horizontal="right" vertical="center"/>
      <protection locked="0"/>
    </xf>
    <xf numFmtId="4" fontId="73" fillId="0" borderId="12" xfId="93" applyNumberFormat="1" applyFont="1" applyFill="1" applyBorder="1" applyAlignment="1" applyProtection="1">
      <alignment horizontal="right" vertical="center"/>
      <protection locked="0"/>
    </xf>
    <xf numFmtId="177" fontId="76" fillId="0" borderId="12" xfId="93" applyNumberFormat="1" applyFont="1" applyFill="1" applyBorder="1" applyAlignment="1" applyProtection="1">
      <alignment horizontal="right" vertical="center"/>
      <protection locked="0"/>
    </xf>
    <xf numFmtId="177" fontId="35" fillId="0" borderId="12" xfId="93" applyNumberFormat="1" applyFont="1" applyFill="1" applyBorder="1" applyAlignment="1" applyProtection="1">
      <alignment horizontal="right" vertical="center"/>
      <protection locked="0"/>
    </xf>
    <xf numFmtId="177" fontId="39" fillId="0" borderId="12" xfId="93" applyNumberFormat="1" applyFont="1" applyFill="1" applyBorder="1" applyAlignment="1" applyProtection="1">
      <alignment horizontal="right" vertical="center"/>
      <protection locked="0"/>
    </xf>
    <xf numFmtId="177" fontId="34" fillId="0" borderId="12" xfId="93" applyNumberFormat="1" applyFont="1" applyFill="1" applyBorder="1" applyAlignment="1" applyProtection="1">
      <alignment horizontal="right" vertical="center"/>
      <protection locked="0"/>
    </xf>
    <xf numFmtId="177" fontId="53" fillId="0" borderId="12" xfId="93" applyNumberFormat="1" applyFont="1" applyFill="1" applyBorder="1" applyAlignment="1" applyProtection="1">
      <alignment horizontal="right" vertical="center"/>
      <protection locked="0"/>
    </xf>
    <xf numFmtId="0" fontId="77" fillId="0" borderId="12" xfId="93" applyFont="1" applyFill="1" applyBorder="1" applyAlignment="1" applyProtection="1">
      <alignment horizontal="left" vertical="center"/>
      <protection locked="0"/>
    </xf>
    <xf numFmtId="177" fontId="39" fillId="0" borderId="12" xfId="97" applyNumberFormat="1" applyFont="1" applyFill="1" applyBorder="1" applyAlignment="1">
      <alignment vertical="center" wrapText="1"/>
      <protection/>
    </xf>
    <xf numFmtId="177" fontId="53" fillId="0" borderId="12" xfId="96" applyNumberFormat="1" applyFont="1" applyFill="1" applyBorder="1">
      <alignment/>
      <protection/>
    </xf>
    <xf numFmtId="3" fontId="78" fillId="28" borderId="12" xfId="0" applyNumberFormat="1" applyFont="1" applyFill="1" applyBorder="1" applyAlignment="1">
      <alignment/>
    </xf>
    <xf numFmtId="3" fontId="35" fillId="0" borderId="0" xfId="93" applyNumberFormat="1" applyFont="1" applyFill="1">
      <alignment/>
      <protection/>
    </xf>
    <xf numFmtId="4" fontId="34" fillId="0" borderId="12" xfId="93" applyNumberFormat="1" applyFont="1" applyFill="1" applyBorder="1">
      <alignment/>
      <protection/>
    </xf>
    <xf numFmtId="3" fontId="35" fillId="0" borderId="46" xfId="90" applyNumberFormat="1" applyFont="1" applyFill="1" applyBorder="1" applyAlignment="1">
      <alignment horizontal="right"/>
      <protection/>
    </xf>
    <xf numFmtId="177" fontId="34" fillId="0" borderId="12" xfId="93" applyNumberFormat="1" applyFont="1" applyFill="1" applyBorder="1" applyAlignment="1">
      <alignment wrapText="1"/>
      <protection/>
    </xf>
    <xf numFmtId="176" fontId="34" fillId="0" borderId="12" xfId="93" applyNumberFormat="1" applyFont="1" applyFill="1" applyBorder="1">
      <alignment/>
      <protection/>
    </xf>
    <xf numFmtId="177" fontId="55" fillId="0" borderId="12" xfId="96" applyNumberFormat="1" applyFont="1" applyFill="1" applyBorder="1">
      <alignment/>
      <protection/>
    </xf>
    <xf numFmtId="177" fontId="55" fillId="0" borderId="12" xfId="93" applyNumberFormat="1" applyFont="1" applyFill="1" applyBorder="1">
      <alignment/>
      <protection/>
    </xf>
    <xf numFmtId="0" fontId="55" fillId="0" borderId="0" xfId="93" applyFont="1" applyFill="1">
      <alignment/>
      <protection/>
    </xf>
    <xf numFmtId="178" fontId="55" fillId="0" borderId="12" xfId="93" applyNumberFormat="1" applyFont="1" applyFill="1" applyBorder="1">
      <alignment/>
      <protection/>
    </xf>
    <xf numFmtId="0" fontId="55" fillId="0" borderId="12" xfId="93" applyFont="1" applyFill="1" applyBorder="1">
      <alignment/>
      <protection/>
    </xf>
    <xf numFmtId="177" fontId="55" fillId="0" borderId="0" xfId="93" applyNumberFormat="1" applyFont="1" applyFill="1">
      <alignment/>
      <protection/>
    </xf>
    <xf numFmtId="4" fontId="55" fillId="0" borderId="12" xfId="93" applyNumberFormat="1" applyFont="1" applyFill="1" applyBorder="1">
      <alignment/>
      <protection/>
    </xf>
    <xf numFmtId="177" fontId="75" fillId="0" borderId="12" xfId="93" applyNumberFormat="1" applyFont="1" applyFill="1" applyBorder="1">
      <alignment/>
      <protection/>
    </xf>
    <xf numFmtId="178" fontId="50" fillId="0" borderId="12" xfId="0" applyNumberFormat="1" applyFont="1" applyFill="1" applyBorder="1" applyAlignment="1">
      <alignment horizontal="right" vertical="center"/>
    </xf>
    <xf numFmtId="177" fontId="107" fillId="0" borderId="12" xfId="94" applyNumberFormat="1" applyFont="1" applyFill="1" applyBorder="1" applyAlignment="1">
      <alignment horizontal="right" vertical="center"/>
      <protection/>
    </xf>
    <xf numFmtId="178" fontId="79" fillId="0" borderId="12" xfId="94" applyNumberFormat="1" applyFont="1" applyFill="1" applyBorder="1" applyAlignment="1">
      <alignment vertical="center"/>
      <protection/>
    </xf>
    <xf numFmtId="178" fontId="79" fillId="0" borderId="12" xfId="94" applyNumberFormat="1" applyFont="1" applyBorder="1" applyAlignment="1">
      <alignment vertical="center"/>
      <protection/>
    </xf>
    <xf numFmtId="178" fontId="80" fillId="0" borderId="12" xfId="94" applyNumberFormat="1" applyFont="1" applyFill="1" applyBorder="1" applyAlignment="1">
      <alignment horizontal="right" vertical="center"/>
      <protection/>
    </xf>
    <xf numFmtId="178" fontId="53" fillId="0" borderId="12" xfId="94" applyNumberFormat="1" applyFont="1" applyFill="1" applyBorder="1" applyAlignment="1">
      <alignment horizontal="right" vertical="center"/>
      <protection/>
    </xf>
    <xf numFmtId="177" fontId="80" fillId="0" borderId="12" xfId="94" applyNumberFormat="1" applyFont="1" applyFill="1" applyBorder="1" applyAlignment="1">
      <alignment horizontal="right" vertical="center"/>
      <protection/>
    </xf>
    <xf numFmtId="177" fontId="53" fillId="0" borderId="12" xfId="94" applyNumberFormat="1" applyFont="1" applyFill="1" applyBorder="1" applyAlignment="1">
      <alignment horizontal="right" vertical="center"/>
      <protection/>
    </xf>
    <xf numFmtId="178" fontId="35" fillId="0" borderId="12" xfId="94" applyNumberFormat="1" applyFont="1" applyFill="1" applyBorder="1" applyAlignment="1">
      <alignment vertical="center"/>
      <protection/>
    </xf>
    <xf numFmtId="177" fontId="35" fillId="0" borderId="12" xfId="94" applyNumberFormat="1" applyFont="1" applyFill="1" applyBorder="1" applyAlignment="1">
      <alignment vertical="center"/>
      <protection/>
    </xf>
    <xf numFmtId="178" fontId="79" fillId="0" borderId="12" xfId="103" applyNumberFormat="1" applyFont="1" applyFill="1" applyBorder="1" applyAlignment="1">
      <alignment vertical="center"/>
      <protection/>
    </xf>
    <xf numFmtId="178" fontId="35" fillId="0" borderId="12" xfId="103" applyNumberFormat="1" applyFont="1" applyFill="1" applyBorder="1" applyAlignment="1">
      <alignment horizontal="right" vertical="center"/>
      <protection/>
    </xf>
    <xf numFmtId="178" fontId="32" fillId="0" borderId="12" xfId="0" applyNumberFormat="1" applyFont="1" applyFill="1" applyBorder="1" applyAlignment="1">
      <alignment horizontal="right" vertical="center"/>
    </xf>
    <xf numFmtId="178" fontId="79" fillId="0" borderId="12" xfId="0" applyNumberFormat="1" applyFont="1" applyFill="1" applyBorder="1" applyAlignment="1">
      <alignment horizontal="right" vertical="center"/>
    </xf>
    <xf numFmtId="178" fontId="35" fillId="0" borderId="12" xfId="103" applyNumberFormat="1" applyFont="1" applyFill="1" applyBorder="1" applyAlignment="1">
      <alignment vertical="center"/>
      <protection/>
    </xf>
    <xf numFmtId="177" fontId="35" fillId="0" borderId="12" xfId="103" applyNumberFormat="1" applyFont="1" applyFill="1" applyBorder="1" applyAlignment="1">
      <alignment vertical="center"/>
      <protection/>
    </xf>
    <xf numFmtId="0" fontId="34" fillId="0" borderId="0" xfId="94" applyFont="1" applyFill="1" applyAlignment="1">
      <alignment vertical="center"/>
      <protection/>
    </xf>
    <xf numFmtId="0" fontId="38" fillId="26" borderId="0" xfId="97" applyFont="1" applyFill="1" applyBorder="1" applyAlignment="1">
      <alignment horizontal="right"/>
      <protection/>
    </xf>
    <xf numFmtId="0" fontId="31" fillId="0" borderId="0" xfId="0" applyFont="1" applyAlignment="1">
      <alignment/>
    </xf>
    <xf numFmtId="14" fontId="108" fillId="0" borderId="0" xfId="0" applyNumberFormat="1" applyFont="1" applyAlignment="1">
      <alignment horizontal="left" vertical="center"/>
    </xf>
    <xf numFmtId="0" fontId="109" fillId="0" borderId="0" xfId="0" applyFont="1" applyAlignment="1">
      <alignment/>
    </xf>
    <xf numFmtId="177" fontId="110" fillId="0" borderId="0" xfId="0" applyNumberFormat="1" applyFont="1" applyBorder="1" applyAlignment="1">
      <alignment horizontal="right"/>
    </xf>
    <xf numFmtId="177" fontId="111" fillId="0" borderId="0" xfId="0" applyNumberFormat="1" applyFont="1" applyAlignment="1">
      <alignment horizontal="right"/>
    </xf>
    <xf numFmtId="177" fontId="111" fillId="0" borderId="0" xfId="0" applyNumberFormat="1" applyFont="1" applyFill="1" applyAlignment="1">
      <alignment horizontal="right"/>
    </xf>
    <xf numFmtId="177" fontId="34" fillId="0" borderId="47" xfId="0" applyNumberFormat="1" applyFont="1" applyBorder="1" applyAlignment="1">
      <alignment horizontal="center" vertical="center"/>
    </xf>
    <xf numFmtId="177" fontId="110" fillId="0" borderId="48" xfId="0" applyNumberFormat="1" applyFont="1" applyBorder="1" applyAlignment="1">
      <alignment horizontal="right"/>
    </xf>
    <xf numFmtId="177" fontId="110" fillId="0" borderId="49" xfId="0" applyNumberFormat="1" applyFont="1" applyBorder="1" applyAlignment="1">
      <alignment horizontal="right"/>
    </xf>
    <xf numFmtId="177" fontId="109" fillId="0" borderId="0" xfId="0" applyNumberFormat="1" applyFont="1" applyAlignment="1">
      <alignment/>
    </xf>
    <xf numFmtId="0" fontId="32" fillId="0" borderId="0" xfId="90" applyFont="1" applyFill="1" applyAlignment="1">
      <alignment horizontal="center"/>
      <protection/>
    </xf>
    <xf numFmtId="0" fontId="31" fillId="0" borderId="0" xfId="90" applyFont="1" applyFill="1" applyAlignment="1">
      <alignment horizontal="center"/>
      <protection/>
    </xf>
    <xf numFmtId="0" fontId="31" fillId="0" borderId="0" xfId="90" applyFont="1">
      <alignment/>
      <protection/>
    </xf>
    <xf numFmtId="0" fontId="112" fillId="0" borderId="0" xfId="0" applyFont="1" applyAlignment="1">
      <alignment horizontal="center" vertical="center" wrapText="1"/>
    </xf>
    <xf numFmtId="14" fontId="37" fillId="0" borderId="0" xfId="90" applyNumberFormat="1" applyFont="1" applyBorder="1" applyAlignment="1">
      <alignment horizontal="left" wrapText="1"/>
      <protection/>
    </xf>
    <xf numFmtId="0" fontId="38" fillId="0" borderId="0" xfId="95" applyFont="1" applyFill="1" applyBorder="1" applyAlignment="1">
      <alignment horizontal="right"/>
      <protection/>
    </xf>
    <xf numFmtId="0" fontId="33" fillId="0" borderId="0" xfId="90" applyFont="1" applyFill="1" applyAlignment="1">
      <alignment horizontal="center"/>
      <protection/>
    </xf>
    <xf numFmtId="0" fontId="32" fillId="0" borderId="0" xfId="90" applyFont="1" applyFill="1" applyBorder="1" applyAlignment="1">
      <alignment horizontal="center"/>
      <protection/>
    </xf>
    <xf numFmtId="0" fontId="31" fillId="0" borderId="0" xfId="90" applyFont="1" applyFill="1" applyBorder="1" applyAlignment="1">
      <alignment horizontal="center"/>
      <protection/>
    </xf>
    <xf numFmtId="3" fontId="34" fillId="0" borderId="0" xfId="90" applyNumberFormat="1" applyFont="1" applyFill="1" applyBorder="1">
      <alignment/>
      <protection/>
    </xf>
    <xf numFmtId="0" fontId="31" fillId="4" borderId="0" xfId="90" applyFont="1" applyFill="1">
      <alignment/>
      <protection/>
    </xf>
    <xf numFmtId="0" fontId="32" fillId="0" borderId="0" xfId="90" applyFont="1" applyFill="1" applyBorder="1" applyAlignment="1">
      <alignment horizontal="center" vertical="center"/>
      <protection/>
    </xf>
    <xf numFmtId="0" fontId="31" fillId="0" borderId="0" xfId="90" applyFont="1" applyFill="1" applyBorder="1" applyAlignment="1">
      <alignment horizontal="center" vertical="center"/>
      <protection/>
    </xf>
    <xf numFmtId="0" fontId="31" fillId="0" borderId="0" xfId="90" applyFont="1" applyFill="1" applyAlignment="1">
      <alignment vertical="center"/>
      <protection/>
    </xf>
    <xf numFmtId="0" fontId="31" fillId="29" borderId="0" xfId="90" applyFont="1" applyFill="1" applyAlignment="1">
      <alignment vertical="center"/>
      <protection/>
    </xf>
    <xf numFmtId="0" fontId="31" fillId="29" borderId="0" xfId="90" applyFont="1" applyFill="1">
      <alignment/>
      <protection/>
    </xf>
    <xf numFmtId="0" fontId="32" fillId="0" borderId="0" xfId="90" applyFont="1" applyFill="1" applyAlignment="1">
      <alignment horizontal="center" vertical="center"/>
      <protection/>
    </xf>
    <xf numFmtId="0" fontId="31" fillId="0" borderId="0" xfId="90" applyFont="1" applyFill="1" applyAlignment="1">
      <alignment horizontal="center" vertical="center"/>
      <protection/>
    </xf>
    <xf numFmtId="0" fontId="65" fillId="0" borderId="0" xfId="90" applyFont="1" applyFill="1" applyAlignment="1">
      <alignment horizontal="center"/>
      <protection/>
    </xf>
    <xf numFmtId="0" fontId="65" fillId="0" borderId="0" xfId="90" applyFont="1" applyFill="1">
      <alignment/>
      <protection/>
    </xf>
    <xf numFmtId="0" fontId="65" fillId="30" borderId="0" xfId="90" applyFont="1" applyFill="1">
      <alignment/>
      <protection/>
    </xf>
    <xf numFmtId="0" fontId="65" fillId="29" borderId="0" xfId="90" applyFont="1" applyFill="1">
      <alignment/>
      <protection/>
    </xf>
    <xf numFmtId="0" fontId="65" fillId="28" borderId="0" xfId="90" applyFont="1" applyFill="1">
      <alignment/>
      <protection/>
    </xf>
    <xf numFmtId="0" fontId="110" fillId="0" borderId="0" xfId="0" applyFont="1" applyFill="1" applyAlignment="1">
      <alignment horizontal="right"/>
    </xf>
    <xf numFmtId="177" fontId="34" fillId="0" borderId="12" xfId="0" applyNumberFormat="1" applyFont="1" applyFill="1" applyBorder="1" applyAlignment="1">
      <alignment horizontal="left" vertical="center"/>
    </xf>
    <xf numFmtId="177" fontId="109" fillId="0" borderId="12" xfId="0" applyNumberFormat="1" applyFont="1" applyBorder="1" applyAlignment="1">
      <alignment horizontal="right" vertical="center"/>
    </xf>
    <xf numFmtId="177" fontId="111" fillId="0" borderId="12" xfId="0" applyNumberFormat="1" applyFont="1" applyBorder="1" applyAlignment="1">
      <alignment horizontal="right" vertical="center"/>
    </xf>
    <xf numFmtId="177" fontId="109" fillId="0" borderId="12" xfId="0" applyNumberFormat="1" applyFont="1" applyFill="1" applyBorder="1" applyAlignment="1">
      <alignment horizontal="right" vertical="center"/>
    </xf>
    <xf numFmtId="177" fontId="39" fillId="0" borderId="12" xfId="0" applyNumberFormat="1" applyFont="1" applyFill="1" applyBorder="1" applyAlignment="1">
      <alignment horizontal="left" vertical="center"/>
    </xf>
    <xf numFmtId="177" fontId="110" fillId="0" borderId="12" xfId="0" applyNumberFormat="1" applyFont="1" applyBorder="1" applyAlignment="1">
      <alignment horizontal="right" vertical="center"/>
    </xf>
    <xf numFmtId="177" fontId="110" fillId="0" borderId="12" xfId="0" applyNumberFormat="1" applyFont="1" applyFill="1" applyBorder="1" applyAlignment="1">
      <alignment horizontal="right" vertical="center"/>
    </xf>
    <xf numFmtId="177" fontId="34" fillId="31" borderId="12" xfId="0" applyNumberFormat="1" applyFont="1" applyFill="1" applyBorder="1" applyAlignment="1">
      <alignment horizontal="left" vertical="center"/>
    </xf>
    <xf numFmtId="177" fontId="113" fillId="31" borderId="12" xfId="0" applyNumberFormat="1" applyFont="1" applyFill="1" applyBorder="1" applyAlignment="1">
      <alignment horizontal="right" vertical="center"/>
    </xf>
    <xf numFmtId="177" fontId="111" fillId="31" borderId="12" xfId="0" applyNumberFormat="1" applyFont="1" applyFill="1" applyBorder="1" applyAlignment="1">
      <alignment horizontal="right" vertical="center"/>
    </xf>
    <xf numFmtId="177" fontId="34" fillId="32" borderId="12" xfId="0" applyNumberFormat="1" applyFont="1" applyFill="1" applyBorder="1" applyAlignment="1">
      <alignment horizontal="left" vertical="center"/>
    </xf>
    <xf numFmtId="177" fontId="113" fillId="32" borderId="12" xfId="0" applyNumberFormat="1" applyFont="1" applyFill="1" applyBorder="1" applyAlignment="1">
      <alignment horizontal="right" vertical="center"/>
    </xf>
    <xf numFmtId="177" fontId="111" fillId="32" borderId="12" xfId="0" applyNumberFormat="1" applyFont="1" applyFill="1" applyBorder="1" applyAlignment="1">
      <alignment horizontal="right" vertical="center"/>
    </xf>
    <xf numFmtId="0" fontId="114" fillId="0" borderId="12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3" fontId="38" fillId="0" borderId="12" xfId="95" applyNumberFormat="1" applyFont="1" applyFill="1" applyBorder="1" applyAlignment="1">
      <alignment horizontal="left" vertical="center" wrapText="1"/>
      <protection/>
    </xf>
    <xf numFmtId="3" fontId="33" fillId="33" borderId="12" xfId="95" applyNumberFormat="1" applyFont="1" applyFill="1" applyBorder="1" applyAlignment="1">
      <alignment horizontal="left" vertical="center" wrapText="1"/>
      <protection/>
    </xf>
    <xf numFmtId="3" fontId="36" fillId="29" borderId="12" xfId="95" applyNumberFormat="1" applyFont="1" applyFill="1" applyBorder="1" applyAlignment="1">
      <alignment horizontal="left" vertical="center" wrapText="1"/>
      <protection/>
    </xf>
    <xf numFmtId="3" fontId="33" fillId="8" borderId="12" xfId="95" applyNumberFormat="1" applyFont="1" applyFill="1" applyBorder="1" applyAlignment="1">
      <alignment horizontal="left" vertical="center" wrapText="1"/>
      <protection/>
    </xf>
    <xf numFmtId="3" fontId="33" fillId="34" borderId="12" xfId="95" applyNumberFormat="1" applyFont="1" applyFill="1" applyBorder="1" applyAlignment="1">
      <alignment horizontal="left" vertical="center" wrapText="1"/>
      <protection/>
    </xf>
    <xf numFmtId="0" fontId="32" fillId="35" borderId="12" xfId="95" applyFont="1" applyFill="1" applyBorder="1" applyAlignment="1">
      <alignment horizontal="center" vertical="center" wrapText="1"/>
      <protection/>
    </xf>
    <xf numFmtId="0" fontId="32" fillId="0" borderId="12" xfId="95" applyFont="1" applyFill="1" applyBorder="1" applyAlignment="1">
      <alignment horizontal="center" vertical="center" wrapText="1"/>
      <protection/>
    </xf>
    <xf numFmtId="0" fontId="115" fillId="0" borderId="0" xfId="0" applyFont="1" applyAlignment="1">
      <alignment horizontal="center" vertical="center" wrapText="1"/>
    </xf>
    <xf numFmtId="0" fontId="36" fillId="0" borderId="0" xfId="90" applyFont="1">
      <alignment/>
      <protection/>
    </xf>
    <xf numFmtId="3" fontId="33" fillId="0" borderId="12" xfId="90" applyNumberFormat="1" applyFont="1" applyBorder="1" applyAlignment="1">
      <alignment horizontal="left" vertical="center"/>
      <protection/>
    </xf>
    <xf numFmtId="3" fontId="33" fillId="0" borderId="12" xfId="90" applyNumberFormat="1" applyFont="1" applyFill="1" applyBorder="1" applyAlignment="1">
      <alignment horizontal="left" vertical="center"/>
      <protection/>
    </xf>
    <xf numFmtId="177" fontId="53" fillId="0" borderId="12" xfId="90" applyNumberFormat="1" applyFont="1" applyFill="1" applyBorder="1" applyAlignment="1">
      <alignment horizontal="right" vertical="center"/>
      <protection/>
    </xf>
    <xf numFmtId="177" fontId="39" fillId="0" borderId="12" xfId="90" applyNumberFormat="1" applyFont="1" applyBorder="1" applyAlignment="1">
      <alignment horizontal="right" vertical="center"/>
      <protection/>
    </xf>
    <xf numFmtId="177" fontId="39" fillId="0" borderId="12" xfId="90" applyNumberFormat="1" applyFont="1" applyFill="1" applyBorder="1" applyAlignment="1">
      <alignment horizontal="right" vertical="center"/>
      <protection/>
    </xf>
    <xf numFmtId="177" fontId="53" fillId="33" borderId="12" xfId="90" applyNumberFormat="1" applyFont="1" applyFill="1" applyBorder="1" applyAlignment="1">
      <alignment horizontal="right" vertical="center"/>
      <protection/>
    </xf>
    <xf numFmtId="177" fontId="36" fillId="29" borderId="12" xfId="90" applyNumberFormat="1" applyFont="1" applyFill="1" applyBorder="1" applyAlignment="1">
      <alignment horizontal="right" vertical="center"/>
      <protection/>
    </xf>
    <xf numFmtId="177" fontId="53" fillId="8" borderId="12" xfId="90" applyNumberFormat="1" applyFont="1" applyFill="1" applyBorder="1" applyAlignment="1">
      <alignment horizontal="right" vertical="center"/>
      <protection/>
    </xf>
    <xf numFmtId="177" fontId="81" fillId="0" borderId="12" xfId="90" applyNumberFormat="1" applyFont="1" applyFill="1" applyBorder="1" applyAlignment="1">
      <alignment horizontal="right" vertical="center"/>
      <protection/>
    </xf>
    <xf numFmtId="177" fontId="53" fillId="36" borderId="12" xfId="90" applyNumberFormat="1" applyFont="1" applyFill="1" applyBorder="1" applyAlignment="1">
      <alignment horizontal="right" vertical="center"/>
      <protection/>
    </xf>
    <xf numFmtId="177" fontId="53" fillId="34" borderId="12" xfId="90" applyNumberFormat="1" applyFont="1" applyFill="1" applyBorder="1" applyAlignment="1">
      <alignment horizontal="right" vertical="center"/>
      <protection/>
    </xf>
    <xf numFmtId="177" fontId="53" fillId="25" borderId="12" xfId="90" applyNumberFormat="1" applyFont="1" applyFill="1" applyBorder="1" applyAlignment="1">
      <alignment horizontal="right" vertical="center"/>
      <protection/>
    </xf>
    <xf numFmtId="177" fontId="35" fillId="0" borderId="12" xfId="90" applyNumberFormat="1" applyFont="1" applyBorder="1" applyAlignment="1">
      <alignment horizontal="right" vertical="center"/>
      <protection/>
    </xf>
    <xf numFmtId="177" fontId="35" fillId="0" borderId="12" xfId="90" applyNumberFormat="1" applyFont="1" applyFill="1" applyBorder="1" applyAlignment="1">
      <alignment horizontal="right" vertical="center"/>
      <protection/>
    </xf>
    <xf numFmtId="177" fontId="34" fillId="0" borderId="12" xfId="90" applyNumberFormat="1" applyFont="1" applyFill="1" applyBorder="1" applyAlignment="1">
      <alignment horizontal="right" vertical="center"/>
      <protection/>
    </xf>
    <xf numFmtId="177" fontId="34" fillId="33" borderId="12" xfId="90" applyNumberFormat="1" applyFont="1" applyFill="1" applyBorder="1" applyAlignment="1">
      <alignment horizontal="right" vertical="center"/>
      <protection/>
    </xf>
    <xf numFmtId="177" fontId="31" fillId="29" borderId="12" xfId="90" applyNumberFormat="1" applyFont="1" applyFill="1" applyBorder="1" applyAlignment="1">
      <alignment horizontal="right" vertical="center"/>
      <protection/>
    </xf>
    <xf numFmtId="177" fontId="34" fillId="8" borderId="12" xfId="90" applyNumberFormat="1" applyFont="1" applyFill="1" applyBorder="1" applyAlignment="1">
      <alignment horizontal="right" vertical="center"/>
      <protection/>
    </xf>
    <xf numFmtId="177" fontId="34" fillId="34" borderId="12" xfId="90" applyNumberFormat="1" applyFont="1" applyFill="1" applyBorder="1" applyAlignment="1">
      <alignment horizontal="right" vertical="center"/>
      <protection/>
    </xf>
    <xf numFmtId="177" fontId="34" fillId="25" borderId="12" xfId="90" applyNumberFormat="1" applyFont="1" applyFill="1" applyBorder="1" applyAlignment="1">
      <alignment horizontal="right" vertical="center"/>
      <protection/>
    </xf>
    <xf numFmtId="177" fontId="116" fillId="32" borderId="12" xfId="0" applyNumberFormat="1" applyFont="1" applyFill="1" applyBorder="1" applyAlignment="1">
      <alignment horizontal="right" vertical="center"/>
    </xf>
    <xf numFmtId="177" fontId="109" fillId="0" borderId="0" xfId="0" applyNumberFormat="1" applyFont="1" applyBorder="1" applyAlignment="1">
      <alignment/>
    </xf>
    <xf numFmtId="177" fontId="116" fillId="32" borderId="0" xfId="0" applyNumberFormat="1" applyFont="1" applyFill="1" applyBorder="1" applyAlignment="1">
      <alignment/>
    </xf>
    <xf numFmtId="177" fontId="39" fillId="25" borderId="12" xfId="90" applyNumberFormat="1" applyFont="1" applyFill="1" applyBorder="1" applyAlignment="1">
      <alignment horizontal="right" vertical="center"/>
      <protection/>
    </xf>
    <xf numFmtId="177" fontId="56" fillId="0" borderId="12" xfId="91" applyNumberFormat="1" applyFont="1" applyFill="1" applyBorder="1" applyAlignment="1" applyProtection="1">
      <alignment horizontal="right" vertical="center"/>
      <protection locked="0"/>
    </xf>
    <xf numFmtId="177" fontId="82" fillId="29" borderId="12" xfId="90" applyNumberFormat="1" applyFont="1" applyFill="1" applyBorder="1" applyAlignment="1">
      <alignment horizontal="right" vertical="center"/>
      <protection/>
    </xf>
    <xf numFmtId="177" fontId="83" fillId="29" borderId="12" xfId="90" applyNumberFormat="1" applyFont="1" applyFill="1" applyBorder="1" applyAlignment="1">
      <alignment horizontal="right" vertical="center"/>
      <protection/>
    </xf>
    <xf numFmtId="177" fontId="108" fillId="31" borderId="12" xfId="0" applyNumberFormat="1" applyFont="1" applyFill="1" applyBorder="1" applyAlignment="1">
      <alignment horizontal="right" vertical="center"/>
    </xf>
    <xf numFmtId="177" fontId="108" fillId="32" borderId="12" xfId="0" applyNumberFormat="1" applyFont="1" applyFill="1" applyBorder="1" applyAlignment="1">
      <alignment horizontal="right" vertical="center"/>
    </xf>
    <xf numFmtId="0" fontId="46" fillId="0" borderId="0" xfId="102" applyFont="1" applyAlignment="1">
      <alignment horizontal="center"/>
      <protection/>
    </xf>
    <xf numFmtId="0" fontId="30" fillId="0" borderId="0" xfId="90" applyFont="1" applyAlignment="1">
      <alignment horizontal="center" vertical="center" wrapText="1"/>
      <protection/>
    </xf>
    <xf numFmtId="176" fontId="71" fillId="0" borderId="12" xfId="92" applyNumberFormat="1" applyFont="1" applyFill="1" applyBorder="1" applyAlignment="1" applyProtection="1">
      <alignment horizontal="center" vertical="center" wrapText="1"/>
      <protection locked="0"/>
    </xf>
    <xf numFmtId="176" fontId="71" fillId="0" borderId="12" xfId="92" applyNumberFormat="1" applyFont="1" applyFill="1" applyBorder="1" applyAlignment="1" applyProtection="1">
      <alignment vertical="center" wrapText="1"/>
      <protection locked="0"/>
    </xf>
    <xf numFmtId="0" fontId="59" fillId="0" borderId="0" xfId="92" applyFont="1" applyFill="1" applyBorder="1" applyAlignment="1" applyProtection="1">
      <alignment horizontal="center" vertical="center" wrapText="1"/>
      <protection locked="0"/>
    </xf>
    <xf numFmtId="0" fontId="30" fillId="0" borderId="0" xfId="101" applyFont="1" applyAlignment="1">
      <alignment horizontal="center" wrapText="1"/>
      <protection/>
    </xf>
    <xf numFmtId="0" fontId="32" fillId="0" borderId="44" xfId="97" applyFont="1" applyBorder="1" applyAlignment="1">
      <alignment horizontal="center" vertical="center"/>
      <protection/>
    </xf>
    <xf numFmtId="0" fontId="33" fillId="26" borderId="44" xfId="97" applyFont="1" applyFill="1" applyBorder="1" applyAlignment="1">
      <alignment horizontal="center"/>
      <protection/>
    </xf>
    <xf numFmtId="0" fontId="32" fillId="26" borderId="44" xfId="97" applyFont="1" applyFill="1" applyBorder="1" applyAlignment="1">
      <alignment horizontal="center"/>
      <protection/>
    </xf>
    <xf numFmtId="3" fontId="32" fillId="26" borderId="44" xfId="97" applyNumberFormat="1" applyFont="1" applyFill="1" applyBorder="1" applyAlignment="1">
      <alignment horizontal="center" vertical="center" wrapText="1"/>
      <protection/>
    </xf>
    <xf numFmtId="3" fontId="32" fillId="26" borderId="50" xfId="97" applyNumberFormat="1" applyFont="1" applyFill="1" applyBorder="1" applyAlignment="1">
      <alignment horizontal="center" vertical="center" wrapText="1"/>
      <protection/>
    </xf>
    <xf numFmtId="0" fontId="32" fillId="26" borderId="44" xfId="97" applyFont="1" applyFill="1" applyBorder="1" applyAlignment="1">
      <alignment horizontal="center" vertical="center" wrapText="1"/>
      <protection/>
    </xf>
    <xf numFmtId="0" fontId="32" fillId="26" borderId="50" xfId="97" applyFont="1" applyFill="1" applyBorder="1" applyAlignment="1">
      <alignment horizontal="center" vertical="center" wrapText="1"/>
      <protection/>
    </xf>
    <xf numFmtId="0" fontId="38" fillId="26" borderId="44" xfId="97" applyFont="1" applyFill="1" applyBorder="1" applyAlignment="1">
      <alignment horizontal="center" vertical="center" wrapText="1"/>
      <protection/>
    </xf>
    <xf numFmtId="0" fontId="38" fillId="26" borderId="50" xfId="97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32" fillId="0" borderId="11" xfId="95" applyFont="1" applyFill="1" applyBorder="1" applyAlignment="1">
      <alignment horizontal="right"/>
      <protection/>
    </xf>
    <xf numFmtId="0" fontId="32" fillId="0" borderId="0" xfId="95" applyFont="1" applyFill="1" applyBorder="1" applyAlignment="1">
      <alignment horizontal="right"/>
      <protection/>
    </xf>
    <xf numFmtId="0" fontId="32" fillId="0" borderId="2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51" xfId="95" applyFont="1" applyFill="1" applyBorder="1" applyAlignment="1">
      <alignment horizontal="center" vertical="center"/>
      <protection/>
    </xf>
    <xf numFmtId="0" fontId="32" fillId="0" borderId="26" xfId="95" applyFont="1" applyFill="1" applyBorder="1" applyAlignment="1">
      <alignment horizontal="center" vertical="center"/>
      <protection/>
    </xf>
    <xf numFmtId="0" fontId="62" fillId="0" borderId="51" xfId="0" applyFont="1" applyFill="1" applyBorder="1" applyAlignment="1" applyProtection="1">
      <alignment horizontal="left" vertical="center" wrapText="1"/>
      <protection locked="0"/>
    </xf>
    <xf numFmtId="0" fontId="62" fillId="0" borderId="45" xfId="0" applyFont="1" applyFill="1" applyBorder="1" applyAlignment="1" applyProtection="1">
      <alignment horizontal="left" vertical="center" wrapText="1"/>
      <protection locked="0"/>
    </xf>
    <xf numFmtId="0" fontId="62" fillId="0" borderId="26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3" fontId="32" fillId="0" borderId="21" xfId="100" applyNumberFormat="1" applyFont="1" applyBorder="1" applyAlignment="1">
      <alignment horizontal="center" vertical="center" wrapText="1"/>
      <protection/>
    </xf>
    <xf numFmtId="3" fontId="32" fillId="0" borderId="18" xfId="100" applyNumberFormat="1" applyFont="1" applyBorder="1" applyAlignment="1">
      <alignment horizontal="center" vertical="center" wrapText="1"/>
      <protection/>
    </xf>
    <xf numFmtId="0" fontId="32" fillId="0" borderId="18" xfId="100" applyFont="1" applyBorder="1" applyAlignment="1">
      <alignment horizontal="center" vertical="center" wrapText="1"/>
      <protection/>
    </xf>
    <xf numFmtId="0" fontId="32" fillId="0" borderId="12" xfId="100" applyFont="1" applyBorder="1" applyAlignment="1">
      <alignment horizontal="center" vertical="center" wrapText="1"/>
      <protection/>
    </xf>
    <xf numFmtId="0" fontId="38" fillId="0" borderId="18" xfId="100" applyFont="1" applyBorder="1" applyAlignment="1">
      <alignment horizontal="center" vertical="center" wrapText="1"/>
      <protection/>
    </xf>
    <xf numFmtId="0" fontId="38" fillId="0" borderId="12" xfId="100" applyFont="1" applyBorder="1" applyAlignment="1">
      <alignment horizontal="center" vertical="center" wrapText="1"/>
      <protection/>
    </xf>
    <xf numFmtId="0" fontId="32" fillId="0" borderId="21" xfId="100" applyFont="1" applyBorder="1" applyAlignment="1">
      <alignment horizontal="center" vertical="center" wrapText="1"/>
      <protection/>
    </xf>
    <xf numFmtId="0" fontId="32" fillId="0" borderId="12" xfId="100" applyFont="1" applyBorder="1" applyAlignment="1">
      <alignment horizontal="center" vertical="top" wrapText="1"/>
      <protection/>
    </xf>
    <xf numFmtId="0" fontId="32" fillId="0" borderId="12" xfId="100" applyFont="1" applyBorder="1" applyAlignment="1">
      <alignment horizontal="center"/>
      <protection/>
    </xf>
    <xf numFmtId="3" fontId="32" fillId="0" borderId="21" xfId="100" applyNumberFormat="1" applyFont="1" applyBorder="1" applyAlignment="1">
      <alignment horizontal="center" vertical="top" wrapText="1"/>
      <protection/>
    </xf>
    <xf numFmtId="3" fontId="32" fillId="0" borderId="18" xfId="100" applyNumberFormat="1" applyFont="1" applyBorder="1" applyAlignment="1">
      <alignment horizontal="center" vertical="top" wrapText="1"/>
      <protection/>
    </xf>
    <xf numFmtId="0" fontId="32" fillId="0" borderId="21" xfId="100" applyFont="1" applyBorder="1" applyAlignment="1">
      <alignment horizontal="center" vertical="top" wrapText="1"/>
      <protection/>
    </xf>
    <xf numFmtId="0" fontId="32" fillId="0" borderId="18" xfId="100" applyFont="1" applyBorder="1" applyAlignment="1">
      <alignment horizontal="center" vertical="top" wrapText="1"/>
      <protection/>
    </xf>
    <xf numFmtId="0" fontId="32" fillId="0" borderId="52" xfId="100" applyFont="1" applyBorder="1" applyAlignment="1">
      <alignment horizontal="center" vertical="top" wrapText="1"/>
      <protection/>
    </xf>
    <xf numFmtId="0" fontId="32" fillId="0" borderId="53" xfId="100" applyFont="1" applyBorder="1" applyAlignment="1">
      <alignment horizontal="center" vertical="top" wrapText="1"/>
      <protection/>
    </xf>
    <xf numFmtId="0" fontId="30" fillId="0" borderId="0" xfId="100" applyFont="1" applyAlignment="1">
      <alignment horizontal="center" vertical="center" wrapText="1"/>
      <protection/>
    </xf>
    <xf numFmtId="0" fontId="37" fillId="0" borderId="0" xfId="100" applyFont="1" applyAlignment="1">
      <alignment horizontal="right"/>
      <protection/>
    </xf>
    <xf numFmtId="0" fontId="32" fillId="0" borderId="21" xfId="100" applyFont="1" applyBorder="1" applyAlignment="1">
      <alignment horizontal="center" vertical="center"/>
      <protection/>
    </xf>
    <xf numFmtId="0" fontId="32" fillId="0" borderId="48" xfId="100" applyFont="1" applyBorder="1" applyAlignment="1">
      <alignment horizontal="center" vertical="center"/>
      <protection/>
    </xf>
    <xf numFmtId="0" fontId="32" fillId="0" borderId="18" xfId="100" applyFont="1" applyBorder="1" applyAlignment="1">
      <alignment horizontal="center" vertical="center"/>
      <protection/>
    </xf>
    <xf numFmtId="0" fontId="32" fillId="0" borderId="51" xfId="100" applyFont="1" applyBorder="1" applyAlignment="1">
      <alignment horizontal="center"/>
      <protection/>
    </xf>
    <xf numFmtId="0" fontId="32" fillId="0" borderId="26" xfId="100" applyFont="1" applyBorder="1" applyAlignment="1">
      <alignment horizontal="center"/>
      <protection/>
    </xf>
    <xf numFmtId="0" fontId="32" fillId="0" borderId="45" xfId="100" applyFont="1" applyBorder="1" applyAlignment="1">
      <alignment horizontal="center"/>
      <protection/>
    </xf>
    <xf numFmtId="0" fontId="32" fillId="0" borderId="12" xfId="96" applyFont="1" applyFill="1" applyBorder="1" applyAlignment="1">
      <alignment horizontal="center" vertical="center" wrapText="1"/>
      <protection/>
    </xf>
    <xf numFmtId="0" fontId="34" fillId="0" borderId="0" xfId="96" applyFont="1" applyFill="1" applyAlignment="1">
      <alignment horizontal="center" vertical="center" wrapText="1"/>
      <protection/>
    </xf>
    <xf numFmtId="0" fontId="38" fillId="0" borderId="11" xfId="96" applyFont="1" applyFill="1" applyBorder="1" applyAlignment="1">
      <alignment horizontal="right" vertical="center" wrapText="1"/>
      <protection/>
    </xf>
    <xf numFmtId="0" fontId="71" fillId="0" borderId="12" xfId="93" applyFont="1" applyFill="1" applyBorder="1" applyAlignment="1" applyProtection="1">
      <alignment horizontal="center" vertical="center"/>
      <protection locked="0"/>
    </xf>
    <xf numFmtId="0" fontId="48" fillId="0" borderId="0" xfId="93" applyFont="1" applyFill="1" applyBorder="1" applyAlignment="1" applyProtection="1">
      <alignment horizontal="center" vertical="center" wrapText="1"/>
      <protection locked="0"/>
    </xf>
    <xf numFmtId="0" fontId="71" fillId="0" borderId="11" xfId="93" applyFont="1" applyFill="1" applyBorder="1" applyAlignment="1" applyProtection="1">
      <alignment horizontal="right" vertical="center" wrapText="1"/>
      <protection locked="0"/>
    </xf>
    <xf numFmtId="0" fontId="72" fillId="0" borderId="11" xfId="93" applyFont="1" applyFill="1" applyBorder="1" applyAlignment="1" applyProtection="1">
      <alignment horizontal="right" vertical="center" wrapText="1"/>
      <protection locked="0"/>
    </xf>
    <xf numFmtId="0" fontId="71" fillId="0" borderId="21" xfId="93" applyFont="1" applyFill="1" applyBorder="1" applyAlignment="1" applyProtection="1">
      <alignment horizontal="center" vertical="center"/>
      <protection locked="0"/>
    </xf>
    <xf numFmtId="0" fontId="71" fillId="0" borderId="18" xfId="93" applyFont="1" applyFill="1" applyBorder="1" applyAlignment="1" applyProtection="1">
      <alignment horizontal="center" vertical="center"/>
      <protection locked="0"/>
    </xf>
    <xf numFmtId="0" fontId="71" fillId="0" borderId="12" xfId="93" applyFont="1" applyFill="1" applyBorder="1" applyAlignment="1" applyProtection="1">
      <alignment horizontal="center" vertical="center" wrapText="1"/>
      <protection locked="0"/>
    </xf>
    <xf numFmtId="0" fontId="32" fillId="0" borderId="51" xfId="96" applyFont="1" applyFill="1" applyBorder="1" applyAlignment="1">
      <alignment horizontal="center" vertical="center" wrapText="1"/>
      <protection/>
    </xf>
    <xf numFmtId="0" fontId="32" fillId="0" borderId="26" xfId="96" applyFont="1" applyFill="1" applyBorder="1" applyAlignment="1">
      <alignment horizontal="center" vertical="center" wrapText="1"/>
      <protection/>
    </xf>
    <xf numFmtId="0" fontId="34" fillId="0" borderId="12" xfId="94" applyFont="1" applyBorder="1" applyAlignment="1">
      <alignment horizontal="center" vertical="center" wrapText="1"/>
      <protection/>
    </xf>
    <xf numFmtId="0" fontId="35" fillId="0" borderId="12" xfId="94" applyFont="1" applyBorder="1" applyAlignment="1">
      <alignment horizontal="center" vertical="center" wrapText="1"/>
      <protection/>
    </xf>
    <xf numFmtId="0" fontId="49" fillId="0" borderId="0" xfId="99" applyFont="1" applyAlignment="1">
      <alignment horizontal="center" vertical="center" wrapText="1"/>
      <protection/>
    </xf>
    <xf numFmtId="0" fontId="34" fillId="0" borderId="0" xfId="94" applyFont="1" applyBorder="1" applyAlignment="1">
      <alignment horizontal="right" vertical="center"/>
      <protection/>
    </xf>
    <xf numFmtId="0" fontId="35" fillId="0" borderId="0" xfId="94" applyFont="1" applyBorder="1" applyAlignment="1">
      <alignment horizontal="right" vertical="center"/>
      <protection/>
    </xf>
    <xf numFmtId="0" fontId="32" fillId="0" borderId="0" xfId="94" applyFont="1" applyBorder="1" applyAlignment="1">
      <alignment horizontal="right" vertical="center"/>
      <protection/>
    </xf>
    <xf numFmtId="0" fontId="39" fillId="0" borderId="0" xfId="94" applyFont="1" applyBorder="1" applyAlignment="1">
      <alignment horizontal="right" vertical="center"/>
      <protection/>
    </xf>
    <xf numFmtId="0" fontId="35" fillId="0" borderId="21" xfId="94" applyFont="1" applyBorder="1" applyAlignment="1">
      <alignment horizontal="center" vertical="center"/>
      <protection/>
    </xf>
    <xf numFmtId="0" fontId="35" fillId="0" borderId="18" xfId="94" applyFont="1" applyBorder="1" applyAlignment="1">
      <alignment horizontal="center" vertical="center"/>
      <protection/>
    </xf>
    <xf numFmtId="0" fontId="34" fillId="0" borderId="36" xfId="98" applyFont="1" applyBorder="1" applyAlignment="1" applyProtection="1">
      <alignment horizontal="center"/>
      <protection locked="0"/>
    </xf>
    <xf numFmtId="0" fontId="34" fillId="0" borderId="12" xfId="98" applyFont="1" applyBorder="1" applyAlignment="1" applyProtection="1">
      <alignment horizontal="center"/>
      <protection locked="0"/>
    </xf>
    <xf numFmtId="0" fontId="34" fillId="0" borderId="27" xfId="98" applyFont="1" applyBorder="1" applyAlignment="1" applyProtection="1">
      <alignment horizontal="center"/>
      <protection locked="0"/>
    </xf>
    <xf numFmtId="0" fontId="51" fillId="0" borderId="0" xfId="99" applyFont="1" applyAlignment="1">
      <alignment horizontal="center"/>
      <protection/>
    </xf>
    <xf numFmtId="0" fontId="52" fillId="0" borderId="0" xfId="99" applyFont="1" applyAlignment="1">
      <alignment horizontal="center"/>
      <protection/>
    </xf>
    <xf numFmtId="0" fontId="35" fillId="0" borderId="54" xfId="99" applyFont="1" applyBorder="1" applyAlignment="1" applyProtection="1">
      <alignment horizontal="right"/>
      <protection locked="0"/>
    </xf>
    <xf numFmtId="0" fontId="34" fillId="0" borderId="55" xfId="98" applyFont="1" applyBorder="1" applyAlignment="1" applyProtection="1">
      <alignment horizontal="center"/>
      <protection locked="0"/>
    </xf>
    <xf numFmtId="0" fontId="34" fillId="0" borderId="56" xfId="98" applyFont="1" applyBorder="1" applyAlignment="1" applyProtection="1">
      <alignment horizontal="center"/>
      <protection locked="0"/>
    </xf>
    <xf numFmtId="0" fontId="34" fillId="0" borderId="57" xfId="98" applyFont="1" applyBorder="1" applyAlignment="1" applyProtection="1">
      <alignment horizontal="center"/>
      <protection locked="0"/>
    </xf>
    <xf numFmtId="0" fontId="34" fillId="0" borderId="58" xfId="98" applyFont="1" applyBorder="1" applyAlignment="1" applyProtection="1">
      <alignment horizontal="center"/>
      <protection locked="0"/>
    </xf>
    <xf numFmtId="0" fontId="34" fillId="0" borderId="15" xfId="98" applyFont="1" applyBorder="1" applyAlignment="1" applyProtection="1">
      <alignment horizontal="center"/>
      <protection locked="0"/>
    </xf>
    <xf numFmtId="0" fontId="34" fillId="0" borderId="16" xfId="98" applyFont="1" applyBorder="1" applyAlignment="1" applyProtection="1">
      <alignment horizontal="center"/>
      <protection locked="0"/>
    </xf>
    <xf numFmtId="0" fontId="34" fillId="0" borderId="33" xfId="98" applyFont="1" applyBorder="1" applyAlignment="1" applyProtection="1">
      <alignment horizontal="center"/>
      <protection locked="0"/>
    </xf>
    <xf numFmtId="0" fontId="34" fillId="0" borderId="34" xfId="98" applyFont="1" applyBorder="1" applyAlignment="1" applyProtection="1">
      <alignment horizontal="center"/>
      <protection locked="0"/>
    </xf>
    <xf numFmtId="0" fontId="34" fillId="0" borderId="35" xfId="98" applyFont="1" applyBorder="1" applyAlignment="1" applyProtection="1">
      <alignment horizontal="center"/>
      <protection locked="0"/>
    </xf>
    <xf numFmtId="0" fontId="34" fillId="0" borderId="59" xfId="99" applyFont="1" applyBorder="1" applyAlignment="1" applyProtection="1">
      <alignment horizontal="center"/>
      <protection locked="0"/>
    </xf>
    <xf numFmtId="0" fontId="34" fillId="0" borderId="60" xfId="99" applyFont="1" applyBorder="1" applyAlignment="1" applyProtection="1">
      <alignment horizontal="center"/>
      <protection locked="0"/>
    </xf>
    <xf numFmtId="0" fontId="34" fillId="0" borderId="61" xfId="99" applyFont="1" applyBorder="1" applyAlignment="1" applyProtection="1">
      <alignment horizontal="center"/>
      <protection locked="0"/>
    </xf>
    <xf numFmtId="0" fontId="35" fillId="0" borderId="0" xfId="99" applyFont="1" applyBorder="1" applyAlignment="1" applyProtection="1">
      <alignment horizontal="right"/>
      <protection locked="0"/>
    </xf>
    <xf numFmtId="0" fontId="34" fillId="0" borderId="62" xfId="99" applyFont="1" applyBorder="1" applyAlignment="1" applyProtection="1">
      <alignment horizontal="center"/>
      <protection locked="0"/>
    </xf>
    <xf numFmtId="0" fontId="34" fillId="0" borderId="54" xfId="99" applyFont="1" applyBorder="1" applyAlignment="1" applyProtection="1">
      <alignment horizontal="center"/>
      <protection locked="0"/>
    </xf>
    <xf numFmtId="0" fontId="34" fillId="0" borderId="63" xfId="99" applyFont="1" applyBorder="1" applyAlignment="1" applyProtection="1">
      <alignment horizontal="center"/>
      <protection locked="0"/>
    </xf>
    <xf numFmtId="0" fontId="34" fillId="0" borderId="64" xfId="99" applyFont="1" applyBorder="1" applyAlignment="1" applyProtection="1">
      <alignment horizontal="center"/>
      <protection locked="0"/>
    </xf>
    <xf numFmtId="0" fontId="34" fillId="0" borderId="65" xfId="99" applyFont="1" applyBorder="1" applyAlignment="1" applyProtection="1">
      <alignment horizontal="center"/>
      <protection locked="0"/>
    </xf>
    <xf numFmtId="0" fontId="34" fillId="0" borderId="66" xfId="99" applyFont="1" applyBorder="1" applyAlignment="1" applyProtection="1">
      <alignment horizontal="center"/>
      <protection locked="0"/>
    </xf>
    <xf numFmtId="0" fontId="34" fillId="0" borderId="59" xfId="98" applyFont="1" applyBorder="1" applyAlignment="1" applyProtection="1">
      <alignment horizontal="center"/>
      <protection locked="0"/>
    </xf>
    <xf numFmtId="0" fontId="34" fillId="0" borderId="60" xfId="98" applyFont="1" applyBorder="1" applyAlignment="1" applyProtection="1">
      <alignment horizontal="center"/>
      <protection locked="0"/>
    </xf>
    <xf numFmtId="0" fontId="34" fillId="0" borderId="61" xfId="98" applyFont="1" applyBorder="1" applyAlignment="1" applyProtection="1">
      <alignment horizontal="center"/>
      <protection locked="0"/>
    </xf>
    <xf numFmtId="0" fontId="34" fillId="0" borderId="51" xfId="99" applyFont="1" applyBorder="1" applyAlignment="1" applyProtection="1">
      <alignment horizontal="center"/>
      <protection locked="0"/>
    </xf>
    <xf numFmtId="0" fontId="34" fillId="0" borderId="45" xfId="99" applyFont="1" applyBorder="1" applyAlignment="1" applyProtection="1">
      <alignment horizontal="center"/>
      <protection locked="0"/>
    </xf>
    <xf numFmtId="0" fontId="34" fillId="0" borderId="26" xfId="99" applyFont="1" applyBorder="1" applyAlignment="1" applyProtection="1">
      <alignment horizontal="center"/>
      <protection locked="0"/>
    </xf>
    <xf numFmtId="0" fontId="34" fillId="0" borderId="19" xfId="99" applyFont="1" applyBorder="1" applyAlignment="1" applyProtection="1">
      <alignment horizontal="center"/>
      <protection locked="0"/>
    </xf>
    <xf numFmtId="0" fontId="34" fillId="0" borderId="28" xfId="99" applyFont="1" applyBorder="1" applyAlignment="1" applyProtection="1">
      <alignment horizontal="center"/>
      <protection locked="0"/>
    </xf>
    <xf numFmtId="0" fontId="117" fillId="0" borderId="0" xfId="0" applyFont="1" applyAlignment="1">
      <alignment horizontal="center" vertical="center" wrapText="1"/>
    </xf>
    <xf numFmtId="0" fontId="114" fillId="0" borderId="12" xfId="0" applyFont="1" applyBorder="1" applyAlignment="1">
      <alignment horizontal="center" vertical="center"/>
    </xf>
    <xf numFmtId="0" fontId="32" fillId="0" borderId="21" xfId="90" applyFont="1" applyBorder="1" applyAlignment="1">
      <alignment horizontal="center" vertical="center"/>
      <protection/>
    </xf>
    <xf numFmtId="0" fontId="32" fillId="0" borderId="18" xfId="90" applyFont="1" applyBorder="1" applyAlignment="1">
      <alignment horizontal="center" vertical="center"/>
      <protection/>
    </xf>
    <xf numFmtId="0" fontId="32" fillId="0" borderId="12" xfId="95" applyFont="1" applyFill="1" applyBorder="1" applyAlignment="1">
      <alignment horizontal="center" vertical="center"/>
      <protection/>
    </xf>
  </cellXfs>
  <cellStyles count="194">
    <cellStyle name="Normal" xfId="0"/>
    <cellStyle name="_3 сцен-2020-значен " xfId="15"/>
    <cellStyle name="_macro(2 авг)" xfId="16"/>
    <cellStyle name="_Бюджет 2013-2015" xfId="17"/>
    <cellStyle name="_Бюджетная система" xfId="18"/>
    <cellStyle name="_ДБС 09 04 2007_для БФР НЕ ТРОГАТЬ!!!" xfId="19"/>
    <cellStyle name="_Книга1 (2)" xfId="20"/>
    <cellStyle name="_Пенсионный фонд" xfId="21"/>
    <cellStyle name="_проет бюджета ПФР Минздрав" xfId="22"/>
    <cellStyle name="_расходы по вариантам" xfId="23"/>
    <cellStyle name="_Расходы ФБ до 2020-Inn" xfId="24"/>
    <cellStyle name="_Расчет ПФР" xfId="25"/>
    <cellStyle name="_РИХ с разбивкой" xfId="26"/>
    <cellStyle name="_Сводная 2011-2014 ОСНОВНАЯ      20.09" xfId="27"/>
    <cellStyle name="_Сводная 2011-2014 ОСНОВНАЯ      20.09 2" xfId="28"/>
    <cellStyle name="_Сводная 2011-2014 ОСНОВНАЯ 02.09" xfId="29"/>
    <cellStyle name="_Сводная 2011-2014 ОСНОВНАЯ 02.09 2" xfId="30"/>
    <cellStyle name="_справка по России" xfId="31"/>
    <cellStyle name="_справка по России 2" xfId="32"/>
    <cellStyle name="_Справочные таблицы СФБ" xfId="33"/>
    <cellStyle name="_сх маш" xfId="34"/>
    <cellStyle name="_ФБ + КБ РФ оценка 2012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Comma0" xfId="54"/>
    <cellStyle name="Currency0" xfId="55"/>
    <cellStyle name="Date" xfId="56"/>
    <cellStyle name="day of week" xfId="57"/>
    <cellStyle name="Euro" xfId="58"/>
    <cellStyle name="Fixed" xfId="59"/>
    <cellStyle name="Header style" xfId="60"/>
    <cellStyle name="Heading 1" xfId="61"/>
    <cellStyle name="Heading 2" xfId="62"/>
    <cellStyle name="MTW" xfId="63"/>
    <cellStyle name="My_own" xfId="64"/>
    <cellStyle name="Normal_Book2" xfId="65"/>
    <cellStyle name="Total" xfId="66"/>
    <cellStyle name="USD" xfId="67"/>
    <cellStyle name="USD Paren" xfId="68"/>
    <cellStyle name="USD_AllTables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3" xfId="91"/>
    <cellStyle name="Обычный_~3809690" xfId="92"/>
    <cellStyle name="Обычный_4а. динамика имущественных налогов" xfId="93"/>
    <cellStyle name="Обычный_Динамика НДПИ Приложение к аналитической записке (январь-май)" xfId="94"/>
    <cellStyle name="Обычный_ЕСН-фб" xfId="95"/>
    <cellStyle name="Обычный_Лист1" xfId="96"/>
    <cellStyle name="Обычный_Прилож. № 4 в анал.зап. за апрель 2005" xfId="97"/>
    <cellStyle name="Обычный_Приложение в справку за январь-июль 2005" xfId="98"/>
    <cellStyle name="Обычный_ПРИЛОЖЕНИЕ НДПИ" xfId="99"/>
    <cellStyle name="Обычный_Приложение по НДС" xfId="100"/>
    <cellStyle name="Обычный_Приложение-июнь ПРИБЫЛЬ" xfId="101"/>
    <cellStyle name="Обычный_Приложения 1 кв 2008 года 2" xfId="102"/>
    <cellStyle name="Обычный_ПРИЛОЖЕНИЯ 2010 год (НДПИ)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Стиль 1" xfId="110"/>
    <cellStyle name="Стиль 1 2" xfId="111"/>
    <cellStyle name="Стиль 10" xfId="112"/>
    <cellStyle name="Стиль 10 2" xfId="113"/>
    <cellStyle name="Стиль 11" xfId="114"/>
    <cellStyle name="Стиль 11 2" xfId="115"/>
    <cellStyle name="Стиль 12" xfId="116"/>
    <cellStyle name="Стиль 12 2" xfId="117"/>
    <cellStyle name="Стиль 13" xfId="118"/>
    <cellStyle name="Стиль 13 2" xfId="119"/>
    <cellStyle name="Стиль 14" xfId="120"/>
    <cellStyle name="Стиль 14 2" xfId="121"/>
    <cellStyle name="Стиль 15" xfId="122"/>
    <cellStyle name="Стиль 15 2" xfId="123"/>
    <cellStyle name="Стиль 16" xfId="124"/>
    <cellStyle name="Стиль 16 2" xfId="125"/>
    <cellStyle name="Стиль 17" xfId="126"/>
    <cellStyle name="Стиль 17 2" xfId="127"/>
    <cellStyle name="Стиль 18" xfId="128"/>
    <cellStyle name="Стиль 18 2" xfId="129"/>
    <cellStyle name="Стиль 19" xfId="130"/>
    <cellStyle name="Стиль 19 2" xfId="131"/>
    <cellStyle name="Стиль 2" xfId="132"/>
    <cellStyle name="Стиль 2 2" xfId="133"/>
    <cellStyle name="Стиль 20" xfId="134"/>
    <cellStyle name="Стиль 20 2" xfId="135"/>
    <cellStyle name="Стиль 21" xfId="136"/>
    <cellStyle name="Стиль 21 2" xfId="137"/>
    <cellStyle name="Стиль 22" xfId="138"/>
    <cellStyle name="Стиль 22 2" xfId="139"/>
    <cellStyle name="Стиль 23" xfId="140"/>
    <cellStyle name="Стиль 23 2" xfId="141"/>
    <cellStyle name="Стиль 24" xfId="142"/>
    <cellStyle name="Стиль 24 2" xfId="143"/>
    <cellStyle name="Стиль 25" xfId="144"/>
    <cellStyle name="Стиль 25 2" xfId="145"/>
    <cellStyle name="Стиль 26" xfId="146"/>
    <cellStyle name="Стиль 26 2" xfId="147"/>
    <cellStyle name="Стиль 27" xfId="148"/>
    <cellStyle name="Стиль 27 2" xfId="149"/>
    <cellStyle name="Стиль 28" xfId="150"/>
    <cellStyle name="Стиль 28 2" xfId="151"/>
    <cellStyle name="Стиль 29" xfId="152"/>
    <cellStyle name="Стиль 29 2" xfId="153"/>
    <cellStyle name="Стиль 3" xfId="154"/>
    <cellStyle name="Стиль 3 2" xfId="155"/>
    <cellStyle name="Стиль 30" xfId="156"/>
    <cellStyle name="Стиль 30 2" xfId="157"/>
    <cellStyle name="Стиль 31" xfId="158"/>
    <cellStyle name="Стиль 31 2" xfId="159"/>
    <cellStyle name="Стиль 32" xfId="160"/>
    <cellStyle name="Стиль 32 2" xfId="161"/>
    <cellStyle name="Стиль 33" xfId="162"/>
    <cellStyle name="Стиль 33 2" xfId="163"/>
    <cellStyle name="Стиль 34" xfId="164"/>
    <cellStyle name="Стиль 34 2" xfId="165"/>
    <cellStyle name="Стиль 35" xfId="166"/>
    <cellStyle name="Стиль 35 2" xfId="167"/>
    <cellStyle name="Стиль 36" xfId="168"/>
    <cellStyle name="Стиль 36 2" xfId="169"/>
    <cellStyle name="Стиль 37" xfId="170"/>
    <cellStyle name="Стиль 37 2" xfId="171"/>
    <cellStyle name="Стиль 38" xfId="172"/>
    <cellStyle name="Стиль 38 2" xfId="173"/>
    <cellStyle name="Стиль 39" xfId="174"/>
    <cellStyle name="Стиль 39 2" xfId="175"/>
    <cellStyle name="Стиль 4" xfId="176"/>
    <cellStyle name="Стиль 4 2" xfId="177"/>
    <cellStyle name="Стиль 40" xfId="178"/>
    <cellStyle name="Стиль 40 2" xfId="179"/>
    <cellStyle name="Стиль 41" xfId="180"/>
    <cellStyle name="Стиль 41 2" xfId="181"/>
    <cellStyle name="Стиль 42" xfId="182"/>
    <cellStyle name="Стиль 42 2" xfId="183"/>
    <cellStyle name="Стиль 43" xfId="184"/>
    <cellStyle name="Стиль 43 2" xfId="185"/>
    <cellStyle name="Стиль 44" xfId="186"/>
    <cellStyle name="Стиль 44 2" xfId="187"/>
    <cellStyle name="Стиль 45" xfId="188"/>
    <cellStyle name="Стиль 45 2" xfId="189"/>
    <cellStyle name="Стиль 46" xfId="190"/>
    <cellStyle name="Стиль 46 2" xfId="191"/>
    <cellStyle name="Стиль 47" xfId="192"/>
    <cellStyle name="Стиль 47 2" xfId="193"/>
    <cellStyle name="Стиль 5" xfId="194"/>
    <cellStyle name="Стиль 5 2" xfId="195"/>
    <cellStyle name="Стиль 6" xfId="196"/>
    <cellStyle name="Стиль 6 2" xfId="197"/>
    <cellStyle name="Стиль 7" xfId="198"/>
    <cellStyle name="Стиль 7 2" xfId="199"/>
    <cellStyle name="Стиль 8" xfId="200"/>
    <cellStyle name="Стиль 8 2" xfId="201"/>
    <cellStyle name="Стиль 9" xfId="202"/>
    <cellStyle name="Стиль 9 2" xfId="203"/>
    <cellStyle name="Текст предупреждения" xfId="204"/>
    <cellStyle name="Comma" xfId="205"/>
    <cellStyle name="Comma [0]" xfId="206"/>
    <cellStyle name="Хороший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externalLink" Target="externalLinks/externalLink34.xml" /><Relationship Id="rId55" Type="http://schemas.openxmlformats.org/officeDocument/2006/relationships/externalLink" Target="externalLinks/externalLink35.xml" /><Relationship Id="rId56" Type="http://schemas.openxmlformats.org/officeDocument/2006/relationships/externalLink" Target="externalLinks/externalLink36.xml" /><Relationship Id="rId57" Type="http://schemas.openxmlformats.org/officeDocument/2006/relationships/externalLink" Target="externalLinks/externalLink37.xml" /><Relationship Id="rId58" Type="http://schemas.openxmlformats.org/officeDocument/2006/relationships/externalLink" Target="externalLinks/externalLink38.xml" /><Relationship Id="rId59" Type="http://schemas.openxmlformats.org/officeDocument/2006/relationships/externalLink" Target="externalLinks/externalLink39.xml" /><Relationship Id="rId60" Type="http://schemas.openxmlformats.org/officeDocument/2006/relationships/externalLink" Target="externalLinks/externalLink40.xml" /><Relationship Id="rId61" Type="http://schemas.openxmlformats.org/officeDocument/2006/relationships/externalLink" Target="externalLinks/externalLink41.xml" /><Relationship Id="rId6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3175"/>
          <c:w val="0.936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</c:f>
              <c:strCache>
                <c:ptCount val="1"/>
                <c:pt idx="0">
                  <c:v>I квартал 2016 года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ВВП*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'[41]Лист1'!$B$3:$B$8</c:f>
              <c:numCache>
                <c:ptCount val="6"/>
                <c:pt idx="0">
                  <c:v>97.2</c:v>
                </c:pt>
                <c:pt idx="1">
                  <c:v>101.1</c:v>
                </c:pt>
                <c:pt idx="2">
                  <c:v>101.5</c:v>
                </c:pt>
                <c:pt idx="3">
                  <c:v>95</c:v>
                </c:pt>
                <c:pt idx="4">
                  <c:v>107.7</c:v>
                </c:pt>
                <c:pt idx="5">
                  <c:v>108.4</c:v>
                </c:pt>
              </c:numCache>
            </c:numRef>
          </c:val>
        </c:ser>
        <c:ser>
          <c:idx val="1"/>
          <c:order val="1"/>
          <c:tx>
            <c:strRef>
              <c:f>'[41]Лист1'!$C$2</c:f>
              <c:strCache>
                <c:ptCount val="1"/>
                <c:pt idx="0">
                  <c:v>I квартал 2017 года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ВВП*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'[41]Лист1'!$C$3:$C$8</c:f>
              <c:numCache>
                <c:ptCount val="6"/>
                <c:pt idx="0">
                  <c:v>99.8</c:v>
                </c:pt>
                <c:pt idx="1">
                  <c:v>100.1</c:v>
                </c:pt>
                <c:pt idx="2">
                  <c:v>105.4</c:v>
                </c:pt>
                <c:pt idx="3">
                  <c:v>98.2</c:v>
                </c:pt>
                <c:pt idx="4">
                  <c:v>106.6</c:v>
                </c:pt>
                <c:pt idx="5">
                  <c:v>104.6</c:v>
                </c:pt>
              </c:numCache>
            </c:numRef>
          </c:val>
        </c:ser>
        <c:gapWidth val="50"/>
        <c:axId val="36122352"/>
        <c:axId val="56665713"/>
      </c:barChart>
      <c:catAx>
        <c:axId val="3612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665713"/>
        <c:crosses val="autoZero"/>
        <c:auto val="1"/>
        <c:lblOffset val="100"/>
        <c:tickLblSkip val="1"/>
        <c:noMultiLvlLbl val="0"/>
      </c:catAx>
      <c:valAx>
        <c:axId val="56665713"/>
        <c:scaling>
          <c:orientation val="minMax"/>
          <c:max val="120"/>
        </c:scaling>
        <c:axPos val="l"/>
        <c:delete val="1"/>
        <c:majorTickMark val="out"/>
        <c:minorTickMark val="none"/>
        <c:tickLblPos val="nextTo"/>
        <c:crossAx val="36122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25"/>
          <c:y val="0.948"/>
          <c:w val="0.56625"/>
          <c:h val="0.0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1" i="0" u="none" baseline="0">
          <a:solidFill>
            <a:srgbClr val="FFFF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8725"/>
          <c:w val="0.969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'[41]Лист1'!$B$29</c:f>
              <c:strCache>
                <c:ptCount val="1"/>
                <c:pt idx="0">
                  <c:v>В % к соответствующему периоду прошлого года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Обеспечение электрической энергией, газом
и паром; кондиционирование воздуха</c:v>
                </c:pt>
                <c:pt idx="3">
                  <c:v>Производство химических веществ и химических продуктов</c:v>
                </c:pt>
                <c:pt idx="4">
                  <c:v>Производство пищевых продуктов</c:v>
                </c:pt>
                <c:pt idx="5">
                  <c:v>Производство кокса и нефтепродуктов </c:v>
                </c:pt>
                <c:pt idx="6">
                  <c:v>Производство металлургическое</c:v>
                </c:pt>
                <c:pt idx="7">
                  <c:v>Производство машин и оборудования, не включенных в другие группировки</c:v>
                </c:pt>
                <c:pt idx="8">
                  <c:v>Производство автотранспортных средств, прицепов и полуприцепов</c:v>
                </c:pt>
                <c:pt idx="9">
                  <c:v>Производство электрического оборудования </c:v>
                </c:pt>
              </c:strCache>
            </c:strRef>
          </c:cat>
          <c:val>
            <c:numRef>
              <c:f>'[41]Лист1'!$B$30:$B$39</c:f>
              <c:numCache>
                <c:ptCount val="10"/>
                <c:pt idx="0">
                  <c:v>1.012</c:v>
                </c:pt>
                <c:pt idx="1">
                  <c:v>0.992</c:v>
                </c:pt>
                <c:pt idx="2">
                  <c:v>1.013</c:v>
                </c:pt>
                <c:pt idx="3">
                  <c:v>1.075</c:v>
                </c:pt>
                <c:pt idx="4">
                  <c:v>1.024</c:v>
                </c:pt>
                <c:pt idx="5">
                  <c:v>0.982</c:v>
                </c:pt>
                <c:pt idx="6">
                  <c:v>0.911</c:v>
                </c:pt>
                <c:pt idx="7">
                  <c:v>1.082</c:v>
                </c:pt>
                <c:pt idx="8">
                  <c:v>1.135</c:v>
                </c:pt>
                <c:pt idx="9">
                  <c:v>1.06</c:v>
                </c:pt>
              </c:numCache>
            </c:numRef>
          </c:val>
        </c:ser>
        <c:gapWidth val="30"/>
        <c:axId val="40229370"/>
        <c:axId val="26520011"/>
      </c:barChart>
      <c:lineChart>
        <c:grouping val="standard"/>
        <c:varyColors val="0"/>
        <c:ser>
          <c:idx val="1"/>
          <c:order val="1"/>
          <c:tx>
            <c:strRef>
              <c:f>'[41]Лист1'!$C$29</c:f>
              <c:strCache>
                <c:ptCount val="1"/>
                <c:pt idx="0">
                  <c:v>Индекс промышленного производства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Обеспечение электрической энергией, газом
и паром; кондиционирование воздуха</c:v>
                </c:pt>
                <c:pt idx="3">
                  <c:v>Производство химических веществ и химических продуктов</c:v>
                </c:pt>
                <c:pt idx="4">
                  <c:v>Производство пищевых продуктов</c:v>
                </c:pt>
                <c:pt idx="5">
                  <c:v>Производство кокса и нефтепродуктов </c:v>
                </c:pt>
                <c:pt idx="6">
                  <c:v>Производство металлургическое</c:v>
                </c:pt>
                <c:pt idx="7">
                  <c:v>Производство машин и оборудования, не включенных в другие группировки</c:v>
                </c:pt>
                <c:pt idx="8">
                  <c:v>Производство автотранспортных средств, прицепов и полуприцепов</c:v>
                </c:pt>
                <c:pt idx="9">
                  <c:v>Производство электрического оборудования </c:v>
                </c:pt>
              </c:strCache>
            </c:strRef>
          </c:cat>
          <c:val>
            <c:numRef>
              <c:f>'[41]Лист1'!$C$30:$C$39</c:f>
              <c:numCache>
                <c:ptCount val="10"/>
                <c:pt idx="0">
                  <c:v>1.001</c:v>
                </c:pt>
                <c:pt idx="1">
                  <c:v>1.001</c:v>
                </c:pt>
                <c:pt idx="2">
                  <c:v>1.001</c:v>
                </c:pt>
                <c:pt idx="3">
                  <c:v>1.001</c:v>
                </c:pt>
                <c:pt idx="4">
                  <c:v>1.001</c:v>
                </c:pt>
                <c:pt idx="5">
                  <c:v>1.001</c:v>
                </c:pt>
                <c:pt idx="6">
                  <c:v>1.001</c:v>
                </c:pt>
                <c:pt idx="7">
                  <c:v>1.001</c:v>
                </c:pt>
                <c:pt idx="8">
                  <c:v>1.001</c:v>
                </c:pt>
                <c:pt idx="9">
                  <c:v>1.001</c:v>
                </c:pt>
              </c:numCache>
            </c:numRef>
          </c:val>
          <c:smooth val="0"/>
        </c:ser>
        <c:axId val="40229370"/>
        <c:axId val="26520011"/>
      </c:lineChart>
      <c:catAx>
        <c:axId val="4022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20011"/>
        <c:crosses val="autoZero"/>
        <c:auto val="1"/>
        <c:lblOffset val="100"/>
        <c:tickLblSkip val="1"/>
        <c:noMultiLvlLbl val="0"/>
      </c:catAx>
      <c:valAx>
        <c:axId val="26520011"/>
        <c:scaling>
          <c:orientation val="minMax"/>
          <c:min val="0.5"/>
        </c:scaling>
        <c:axPos val="l"/>
        <c:delete val="1"/>
        <c:majorTickMark val="out"/>
        <c:minorTickMark val="none"/>
        <c:tickLblPos val="nextTo"/>
        <c:crossAx val="40229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95425"/>
          <c:w val="0.67675"/>
          <c:h val="0.0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057"/>
          <c:w val="0.868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28,4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6,4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3,3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3,1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'[41]Лист3'!$A$1:$A$8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'[41]Лист3'!$B$1:$B$8</c:f>
              <c:numCache>
                <c:ptCount val="8"/>
                <c:pt idx="0">
                  <c:v>28.399634739898936</c:v>
                </c:pt>
                <c:pt idx="1">
                  <c:v>12.836877569999098</c:v>
                </c:pt>
                <c:pt idx="2">
                  <c:v>1.0089525590399333</c:v>
                </c:pt>
                <c:pt idx="3">
                  <c:v>5.700166497530862</c:v>
                </c:pt>
                <c:pt idx="4">
                  <c:v>16.405666396663285</c:v>
                </c:pt>
                <c:pt idx="5">
                  <c:v>23.32211539193711</c:v>
                </c:pt>
                <c:pt idx="6">
                  <c:v>9.21321017730113</c:v>
                </c:pt>
                <c:pt idx="7">
                  <c:v>3.113376667629637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575"/>
          <c:y val="0.144"/>
          <c:w val="0.7755"/>
          <c:h val="0.750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D68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77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E904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06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AC7A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BD7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33,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Дальневосточ-ный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 0,3%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'[41]Лист3'!$G$1:$G$8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'[41]Лист3'!$H$1:$H$8</c:f>
              <c:numCache>
                <c:ptCount val="8"/>
                <c:pt idx="0">
                  <c:v>21.183648462291774</c:v>
                </c:pt>
                <c:pt idx="1">
                  <c:v>13.752558329539909</c:v>
                </c:pt>
                <c:pt idx="2">
                  <c:v>0.5729504620456731</c:v>
                </c:pt>
                <c:pt idx="3">
                  <c:v>4.80475267031362</c:v>
                </c:pt>
                <c:pt idx="4">
                  <c:v>17.081228017321017</c:v>
                </c:pt>
                <c:pt idx="5">
                  <c:v>33.34797576487714</c:v>
                </c:pt>
                <c:pt idx="6">
                  <c:v>7.905847050333603</c:v>
                </c:pt>
                <c:pt idx="7">
                  <c:v>1.3510392432772707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1968503937007874" right="0.1968503937007874" top="0.5511811023622047" bottom="0.1968503937007874" header="0.1968503937007874" footer="0.1968503937007874"/>
  <pageSetup horizontalDpi="600" verticalDpi="600" orientation="landscape" paperSize="9"/>
  <headerFooter>
    <oddHeader>&amp;R&amp;"Arial Narrow,обычный"&amp;14Приложение 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905511811023623" right="0.5905511811023623" top="0.5905511811023623" bottom="0.5905511811023623" header="0.1968503937007874" footer="0.1968503937007874"/>
  <pageSetup horizontalDpi="600" verticalDpi="600" orientation="landscape" paperSize="9"/>
  <headerFooter>
    <oddHeader>&amp;R&amp;"Arial Narrow,обычный"&amp;14Приложение 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0.031</cdr:y>
    </cdr:from>
    <cdr:to>
      <cdr:x>0.7695</cdr:x>
      <cdr:y>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209550"/>
          <a:ext cx="73342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основных макроэкономических</a:t>
          </a:r>
          <a:r>
            <a:rPr lang="en-US" cap="none" sz="20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показателей в январе-марте 2016-2017 гг.</a:t>
          </a:r>
        </a:p>
      </cdr:txBody>
    </cdr:sp>
  </cdr:relSizeAnchor>
  <cdr:relSizeAnchor xmlns:cdr="http://schemas.openxmlformats.org/drawingml/2006/chartDrawing">
    <cdr:from>
      <cdr:x>0.00425</cdr:x>
      <cdr:y>0.201</cdr:y>
    </cdr:from>
    <cdr:to>
      <cdr:x>0.048</cdr:x>
      <cdr:y>0.25325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362075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0.04975</cdr:x>
      <cdr:y>0.884</cdr:y>
    </cdr:from>
    <cdr:to>
      <cdr:x>0.2785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" y="6019800"/>
          <a:ext cx="23526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ВВП</a:t>
          </a:r>
          <a:r>
            <a:rPr lang="en-US" cap="none" sz="14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- данные за 2016 год 
</a:t>
          </a:r>
          <a:r>
            <a:rPr lang="en-US" cap="none" sz="14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вторая оценка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819900"/>
    <xdr:graphicFrame>
      <xdr:nvGraphicFramePr>
        <xdr:cNvPr id="1" name="Shape 1025"/>
        <xdr:cNvGraphicFramePr/>
      </xdr:nvGraphicFramePr>
      <xdr:xfrm>
        <a:off x="0" y="0"/>
        <a:ext cx="10296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0.29275</cdr:y>
    </cdr:from>
    <cdr:to>
      <cdr:x>0.18875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88595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100</a:t>
          </a:r>
          <a:r>
            <a:rPr lang="en-US" cap="none" sz="1600" b="1" i="1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,1</a:t>
          </a:r>
          <a:r>
            <a:rPr lang="en-US" cap="none" sz="1600" b="1" i="1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%</a:t>
          </a:r>
        </a:p>
      </cdr:txBody>
    </cdr:sp>
  </cdr:relSizeAnchor>
  <cdr:relSizeAnchor xmlns:cdr="http://schemas.openxmlformats.org/drawingml/2006/chartDrawing">
    <cdr:from>
      <cdr:x>0.12375</cdr:x>
      <cdr:y>0.06</cdr:y>
    </cdr:from>
    <cdr:to>
      <cdr:x>0.91</cdr:x>
      <cdr:y>0.182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381000"/>
          <a:ext cx="75438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36000" rIns="72000" bIns="36000"/>
        <a:p>
          <a:pPr algn="ctr">
            <a:defRPr/>
          </a:pP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объема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600" b="1" i="0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промышленного производства 
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по отдельным видам экономической деятельности в январе-марте 2017 года </a:t>
          </a:r>
        </a:p>
      </cdr:txBody>
    </cdr:sp>
  </cdr:relSizeAnchor>
  <cdr:relSizeAnchor xmlns:cdr="http://schemas.openxmlformats.org/drawingml/2006/chartDrawing">
    <cdr:from>
      <cdr:x>0.0065</cdr:x>
      <cdr:y>0.28075</cdr:y>
    </cdr:from>
    <cdr:to>
      <cdr:x>0.06175</cdr:x>
      <cdr:y>0.32725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1809750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457950"/>
    <xdr:graphicFrame>
      <xdr:nvGraphicFramePr>
        <xdr:cNvPr id="1" name="Shape 1025"/>
        <xdr:cNvGraphicFramePr/>
      </xdr:nvGraphicFramePr>
      <xdr:xfrm>
        <a:off x="0" y="0"/>
        <a:ext cx="95916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438150</xdr:colOff>
      <xdr:row>28</xdr:row>
      <xdr:rowOff>142875</xdr:rowOff>
    </xdr:to>
    <xdr:graphicFrame>
      <xdr:nvGraphicFramePr>
        <xdr:cNvPr id="1" name="Диаграмма 3"/>
        <xdr:cNvGraphicFramePr/>
      </xdr:nvGraphicFramePr>
      <xdr:xfrm>
        <a:off x="0" y="1123950"/>
        <a:ext cx="3981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5</xdr:row>
      <xdr:rowOff>38100</xdr:rowOff>
    </xdr:from>
    <xdr:to>
      <xdr:col>10</xdr:col>
      <xdr:colOff>542925</xdr:colOff>
      <xdr:row>23</xdr:row>
      <xdr:rowOff>114300</xdr:rowOff>
    </xdr:to>
    <xdr:graphicFrame>
      <xdr:nvGraphicFramePr>
        <xdr:cNvPr id="2" name="Диаграмма 4"/>
        <xdr:cNvGraphicFramePr/>
      </xdr:nvGraphicFramePr>
      <xdr:xfrm>
        <a:off x="4000500" y="1647825"/>
        <a:ext cx="45148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466725</xdr:colOff>
      <xdr:row>3</xdr:row>
      <xdr:rowOff>95250</xdr:rowOff>
    </xdr:from>
    <xdr:ext cx="3038475" cy="200025"/>
    <xdr:sp>
      <xdr:nvSpPr>
        <xdr:cNvPr id="3" name="TextBox 3"/>
        <xdr:cNvSpPr txBox="1">
          <a:spLocks noChangeArrowheads="1"/>
        </xdr:cNvSpPr>
      </xdr:nvSpPr>
      <xdr:spPr>
        <a:xfrm>
          <a:off x="466725" y="13811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консолидированный бюджет Российской Федерации </a:t>
          </a:r>
        </a:p>
      </xdr:txBody>
    </xdr:sp>
    <xdr:clientData/>
  </xdr:oneCellAnchor>
  <xdr:oneCellAnchor>
    <xdr:from>
      <xdr:col>8</xdr:col>
      <xdr:colOff>581025</xdr:colOff>
      <xdr:row>3</xdr:row>
      <xdr:rowOff>76200</xdr:rowOff>
    </xdr:from>
    <xdr:ext cx="1381125" cy="200025"/>
    <xdr:sp>
      <xdr:nvSpPr>
        <xdr:cNvPr id="4" name="TextBox 4"/>
        <xdr:cNvSpPr txBox="1">
          <a:spLocks noChangeArrowheads="1"/>
        </xdr:cNvSpPr>
      </xdr:nvSpPr>
      <xdr:spPr>
        <a:xfrm>
          <a:off x="5305425" y="1362075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федеральный бюджет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ultilat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progdef\2000progdef\2000progdef\&#1045;&#1074;&#1075;&#1077;&#1085;&#1080;&#1103;\&#1040;&#1083;&#1056;&#1086;&#1089;&#1072;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SC_W\&#1055;&#1088;&#1086;&#1075;&#1085;&#1086;&#1079;\&#1055;&#1088;&#1086;&#1075;05_00(27.06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2;&#1085;&#1072;&#1083;&#1080;&#1079;-&#1087;&#1088;&#1086;&#1075;&#1085;&#1086;&#1079;%20%20&#1076;&#1077;&#1082;&#1072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SC_W\&#1055;&#1088;&#1086;&#1075;&#1085;&#1086;&#1079;\&#1055;&#1088;&#1086;&#1075;05_00(27.06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61;&#1072;&#1085;&#1086;&#1074;&#1072;\&#1043;&#1088;(27.07.00)5&#106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&#1061;&#1072;&#1085;&#1086;&#1074;&#1072;\&#1043;&#1088;(27.07.00)5&#106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00-0~1\AppData\Local\Temp\notesC7A056\&#1089;&#1074;&#1086;&#1076;\&#1055;&#1056;&#1048;&#1051;&#1054;&#1046;&#1045;&#1053;%201%20&#1087;&#1075;%202013&#1080;&#1084;&#1091;&#109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8;&#1058;&#1054;&#1043;&#1048;%20&#1044;&#1045;&#1071;&#1058;&#1045;&#1051;&#1068;&#1053;&#1054;&#1057;&#1058;&#1048;\2014%20&#1075;&#1086;&#1076;\&#1055;&#1088;&#1080;&#1083;&#1086;&#1078;&#1077;&#1085;&#1080;&#1103;%20%20&#1053;&#1044;&#1055;&#1048;%202014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000-00-755\&#1052;&#1086;&#1080;%20&#1076;&#1086;&#1082;&#1091;&#1084;&#1077;&#1085;&#1090;&#1099;\&#1040;&#1053;&#1040;&#1051;&#1048;&#1058;&#1048;&#1063;&#1045;&#1057;&#1050;&#1048;&#1045;%20&#1057;&#1055;&#1056;&#1040;&#1042;&#1050;&#1048;\2010\9%20&#1084;&#1077;&#1089;&#1103;&#1094;&#1077;&#1074;%202010%20&#1075;&#1086;&#1076;&#1072;\&#1089;&#1074;&#1086;&#1076;\&#1055;&#1088;&#1080;&#1083;&#1086;&#1078;&#1077;&#1085;&#1080;&#1103;%206,%2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53;&#1040;&#1051;&#1048;&#1058;&#1048;&#1063;&#1045;&#1057;&#1050;&#1048;&#1045;%20&#1057;&#1055;&#1056;&#1040;&#1042;&#1050;&#1048;\2016\1%20&#1082;&#1074;&#1072;&#1088;&#1090;&#1072;&#1083;%202016%20&#1075;&#1086;&#1076;&#1072;\&#1089;&#1074;&#1086;&#1076;\&#1055;&#1088;&#1080;&#1083;&#1086;&#1078;&#1077;&#1085;&#1080;&#1103;%206,7%20&#1079;&#1072;%201%20&#1082;&#1074;.%202016%20&#1055;&#1054;%20&#1053;&#1054;&#1042;&#1054;&#1052;&#1059;.xls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C_W\&#1055;&#1088;&#1086;&#1075;&#1085;&#1086;&#1079;\&#1055;&#1088;&#1086;&#1075;05_00(27.06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Analitzapiska\&#1044;&#1086;%202008\&#1053;&#1086;&#1074;&#1086;&#1077;%20&#1103;&#1085;&#1074;&#1072;&#1088;&#1100;%202006\Eshe%20varianti\111\Exp%20Imp%203v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\&#1055;&#1056;&#1048;&#1051;&#1054;&#1046;&#1045;&#1053;&#1048;&#1071;%201,2,3%201&#1082;&#1074;.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2;&#1085;&#1077;&#1096;&#1085;&#1103;&#1103;%20&#1090;&#1086;&#1088;&#1075;&#1086;&#1074;&#1083;&#1103;\06-07-21\Exp-Imp%20var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INECONOM\&#1076;&#1086;&#1082;&#1083;&#1072;&#1076;%20&#1087;&#1088;&#1072;&#1074;-&#1074;&#1072;%202004\&#1075;&#1088;&#1072;&#1092;&#1080;&#1082;&#1080;%20&#1073;&#1102;&#1076;&#1078;&#1077;&#1090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brp\&#1043;&#1059;&#1060;&#1050;\GUF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ltilats"/>
      <sheetName val="Текущие цен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Гр5(о)"/>
      <sheetName val="ПРОГНОЗ_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20">
          <cell r="AF20" t="str">
            <v>10 месяцев 2002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4"/>
      <sheetName val="Приложение 15"/>
      <sheetName val="Приложение 16"/>
      <sheetName val="Приложение 17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  <sheetName val="Приложение 12"/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3_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  <sheetName val="Приложение 4"/>
      <sheetName val="Приложения 6,7 за 1 кв"/>
    </sheetNames>
    <definedNames>
      <definedName name="asada" refersTo="#REF!"/>
      <definedName name="in" refersTo="#REF!"/>
      <definedName name="infi" refersTo="#REF!"/>
      <definedName name="infl" refersTo="#REF!"/>
      <definedName name="intthr" refersTo="#REF!"/>
      <definedName name="longer" refersTo="#REF!"/>
      <definedName name="same" refersTo="#REF!"/>
      <definedName name="same1" refersTo="#REF!"/>
      <definedName name="same2" refersTo="#REF!"/>
      <definedName name="short" refersTo="#REF!"/>
      <definedName name="Thr" refersTo="#REF!"/>
      <definedName name="thr2" refersTo="#REF!"/>
      <definedName name="vnvn1" refersTo="#REF!"/>
      <definedName name="вар1" refersTo="#REF!"/>
      <definedName name="вар2" refersTo="#REF!"/>
      <definedName name="гор" refersTo="#REF!"/>
      <definedName name="гор1" refersTo="#REF!"/>
      <definedName name="ддд" refersTo="#REF!"/>
      <definedName name="тттт" refersTo="#REF!"/>
      <definedName name="тьбтбл" refersTo="#REF!"/>
    </defined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Х v3"/>
      <sheetName val="IM v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Лист1"/>
      <sheetName val="Лист3"/>
    </sheetNames>
    <sheetDataSet>
      <sheetData sheetId="3">
        <row r="2">
          <cell r="B2" t="str">
            <v>I квартал 2016 года</v>
          </cell>
          <cell r="C2" t="str">
            <v>I квартал 2017 года</v>
          </cell>
        </row>
        <row r="3">
          <cell r="A3" t="str">
            <v>ВВП*</v>
          </cell>
          <cell r="B3">
            <v>97.2</v>
          </cell>
          <cell r="C3">
            <v>99.8</v>
          </cell>
        </row>
        <row r="4">
          <cell r="A4" t="str">
            <v>Индекс промышленного производства </v>
          </cell>
          <cell r="B4">
            <v>101.1</v>
          </cell>
          <cell r="C4">
            <v>100.1</v>
          </cell>
        </row>
        <row r="5">
          <cell r="A5" t="str">
            <v>Грузооборот транспорта</v>
          </cell>
          <cell r="B5">
            <v>101.5</v>
          </cell>
          <cell r="C5">
            <v>105.4</v>
          </cell>
        </row>
        <row r="6">
          <cell r="A6" t="str">
            <v>Оборот розничной торговли</v>
          </cell>
          <cell r="B6">
            <v>95</v>
          </cell>
          <cell r="C6">
            <v>98.2</v>
          </cell>
        </row>
        <row r="7">
          <cell r="A7" t="str">
            <v>Среднемесячная номинальная начисленная заработная плата</v>
          </cell>
          <cell r="B7">
            <v>107.7</v>
          </cell>
          <cell r="C7">
            <v>106.6</v>
          </cell>
        </row>
        <row r="8">
          <cell r="A8" t="str">
            <v>Инфляция</v>
          </cell>
          <cell r="B8">
            <v>108.4</v>
          </cell>
          <cell r="C8">
            <v>104.6</v>
          </cell>
        </row>
        <row r="29">
          <cell r="B29" t="str">
            <v>В % к соответствующему периоду прошлого года</v>
          </cell>
          <cell r="C29" t="str">
            <v>Индекс промышленного производства</v>
          </cell>
        </row>
        <row r="30">
          <cell r="A30" t="str">
            <v>Добыча полезных ископаемых</v>
          </cell>
          <cell r="B30">
            <v>1.012</v>
          </cell>
          <cell r="C30">
            <v>1.001</v>
          </cell>
        </row>
        <row r="31">
          <cell r="A31" t="str">
            <v>Обрабатывающие производства </v>
          </cell>
          <cell r="B31">
            <v>0.992</v>
          </cell>
          <cell r="C31">
            <v>1.001</v>
          </cell>
        </row>
        <row r="32">
          <cell r="A32" t="str">
            <v>Обеспечение электрической энергией, газом
и паром; кондиционирование воздуха</v>
          </cell>
          <cell r="B32">
            <v>1.013</v>
          </cell>
          <cell r="C32">
            <v>1.001</v>
          </cell>
        </row>
        <row r="33">
          <cell r="A33" t="str">
            <v>Производство химических веществ и химических продуктов</v>
          </cell>
          <cell r="B33">
            <v>1.075</v>
          </cell>
          <cell r="C33">
            <v>1.001</v>
          </cell>
        </row>
        <row r="34">
          <cell r="A34" t="str">
            <v>Производство пищевых продуктов</v>
          </cell>
          <cell r="B34">
            <v>1.024</v>
          </cell>
          <cell r="C34">
            <v>1.001</v>
          </cell>
        </row>
        <row r="35">
          <cell r="A35" t="str">
            <v>Производство кокса и нефтепродуктов </v>
          </cell>
          <cell r="B35">
            <v>0.982</v>
          </cell>
          <cell r="C35">
            <v>1.001</v>
          </cell>
        </row>
        <row r="36">
          <cell r="A36" t="str">
            <v>Производство металлургическое</v>
          </cell>
          <cell r="B36">
            <v>0.911</v>
          </cell>
          <cell r="C36">
            <v>1.001</v>
          </cell>
        </row>
        <row r="37">
          <cell r="A37" t="str">
            <v>Производство машин и оборудования, не включенных в другие группировки</v>
          </cell>
          <cell r="B37">
            <v>1.082</v>
          </cell>
          <cell r="C37">
            <v>1.001</v>
          </cell>
        </row>
        <row r="38">
          <cell r="A38" t="str">
            <v>Производство автотранспортных средств, прицепов и полуприцепов</v>
          </cell>
          <cell r="B38">
            <v>1.135</v>
          </cell>
          <cell r="C38">
            <v>1.001</v>
          </cell>
        </row>
        <row r="39">
          <cell r="A39" t="str">
            <v>Производство электрического оборудования </v>
          </cell>
          <cell r="B39">
            <v>1.06</v>
          </cell>
          <cell r="C39">
            <v>1.001</v>
          </cell>
        </row>
      </sheetData>
      <sheetData sheetId="4">
        <row r="1">
          <cell r="A1" t="str">
            <v>ЦЕНТРАЛЬНЫЙ ФЕДЕРАЛЬНЫЙ ОКРУГ</v>
          </cell>
          <cell r="B1">
            <v>28.399634739898936</v>
          </cell>
          <cell r="G1" t="str">
            <v>ЦЕНТРАЛЬНЫЙ ФЕДЕРАЛЬНЫЙ ОКРУГ</v>
          </cell>
          <cell r="H1">
            <v>21.183648462291774</v>
          </cell>
        </row>
        <row r="2">
          <cell r="A2" t="str">
            <v>СЕВЕРО-ЗАПАДНЫЙ ФЕДЕРАЛЬНЫЙ ОКРУГ</v>
          </cell>
          <cell r="B2">
            <v>12.836877569999098</v>
          </cell>
          <cell r="G2" t="str">
            <v>СЕВЕРО-ЗАПАДНЫЙ ФЕДЕРАЛЬНЫЙ ОКРУГ</v>
          </cell>
          <cell r="H2">
            <v>13.752558329539909</v>
          </cell>
        </row>
        <row r="3">
          <cell r="A3" t="str">
            <v>СЕВЕРО-КАВКАЗСКИЙ ФЕДЕРАЛЬНЫЙ ОКРУГ</v>
          </cell>
          <cell r="B3">
            <v>1.0089525590399333</v>
          </cell>
          <cell r="G3" t="str">
            <v>СЕВЕРО-КАВКАЗСКИЙ ФЕДЕРАЛЬНЫЙ ОКРУГ</v>
          </cell>
          <cell r="H3">
            <v>0.5729504620456731</v>
          </cell>
        </row>
        <row r="4">
          <cell r="A4" t="str">
            <v>ЮЖНЫЙ ФЕДЕРАЛЬНЫЙ ОКРУГ</v>
          </cell>
          <cell r="B4">
            <v>5.700166497530862</v>
          </cell>
          <cell r="G4" t="str">
            <v>ЮЖНЫЙ ФЕДЕРАЛЬНЫЙ ОКРУГ</v>
          </cell>
          <cell r="H4">
            <v>4.80475267031362</v>
          </cell>
        </row>
        <row r="5">
          <cell r="A5" t="str">
            <v>ПРИВОЛЖСКИЙ ФЕДЕРАЛЬНЫЙ ОКРУГ</v>
          </cell>
          <cell r="B5">
            <v>16.405666396663285</v>
          </cell>
          <cell r="G5" t="str">
            <v>ПРИВОЛЖСКИЙ ФЕДЕРАЛЬНЫЙ ОКРУГ</v>
          </cell>
          <cell r="H5">
            <v>17.081228017321017</v>
          </cell>
        </row>
        <row r="6">
          <cell r="A6" t="str">
            <v>УРАЛЬСКИЙ ФЕДЕРАЛЬНЫЙ ОКРУГ</v>
          </cell>
          <cell r="B6">
            <v>23.32211539193711</v>
          </cell>
          <cell r="G6" t="str">
            <v>УРАЛЬСКИЙ ФЕДЕРАЛЬНЫЙ ОКРУГ</v>
          </cell>
          <cell r="H6">
            <v>33.34797576487714</v>
          </cell>
        </row>
        <row r="7">
          <cell r="A7" t="str">
            <v>СИБИРСКИЙ ФЕДЕРАЛЬНЫЙ ОКРУГ</v>
          </cell>
          <cell r="B7">
            <v>9.21321017730113</v>
          </cell>
          <cell r="G7" t="str">
            <v>СИБИРСКИЙ ФЕДЕРАЛЬНЫЙ ОКРУГ</v>
          </cell>
          <cell r="H7">
            <v>7.905847050333603</v>
          </cell>
        </row>
        <row r="8">
          <cell r="A8" t="str">
            <v>ДАЛЬНЕВОСТОЧНЫЙ ФЕДЕРАЛЬНЫЙ ОКРУГ</v>
          </cell>
          <cell r="B8">
            <v>3.113376667629637</v>
          </cell>
          <cell r="G8" t="str">
            <v>ДАЛЬНЕВОСТОЧНЫЙ ФЕДЕРАЛЬНЫЙ ОКРУГ</v>
          </cell>
          <cell r="H8">
            <v>1.3510392432772707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 exp v2"/>
      <sheetName val="print imp v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</sheetNames>
    <sheetDataSet>
      <sheetData sheetId="0">
        <row r="17">
          <cell r="AF1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view="pageBreakPreview" zoomScale="7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2" customWidth="1"/>
    <col min="2" max="2" width="22.7109375" style="2" customWidth="1"/>
    <col min="3" max="16384" width="9.140625" style="2" customWidth="1"/>
  </cols>
  <sheetData>
    <row r="1" spans="1:9" ht="44.25">
      <c r="A1" s="519" t="s">
        <v>2</v>
      </c>
      <c r="B1" s="519"/>
      <c r="C1" s="519"/>
      <c r="D1" s="519"/>
      <c r="E1" s="519"/>
      <c r="F1" s="519"/>
      <c r="G1" s="519"/>
      <c r="H1" s="1"/>
      <c r="I1" s="1"/>
    </row>
  </sheetData>
  <sheetProtection/>
  <mergeCells count="1">
    <mergeCell ref="A1:G1"/>
  </mergeCells>
  <printOptions horizontalCentered="1"/>
  <pageMargins left="0.49" right="0.7874015748031497" top="4.22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C3" sqref="AC3"/>
    </sheetView>
  </sheetViews>
  <sheetFormatPr defaultColWidth="9.140625" defaultRowHeight="12.75"/>
  <cols>
    <col min="1" max="1" width="21.8515625" style="299" customWidth="1"/>
    <col min="2" max="3" width="8.8515625" style="299" hidden="1" customWidth="1"/>
    <col min="4" max="4" width="14.00390625" style="299" hidden="1" customWidth="1"/>
    <col min="5" max="5" width="13.28125" style="299" hidden="1" customWidth="1"/>
    <col min="6" max="6" width="17.00390625" style="299" hidden="1" customWidth="1"/>
    <col min="7" max="7" width="14.421875" style="299" hidden="1" customWidth="1"/>
    <col min="8" max="8" width="15.7109375" style="299" hidden="1" customWidth="1"/>
    <col min="9" max="9" width="14.421875" style="299" hidden="1" customWidth="1"/>
    <col min="10" max="10" width="13.7109375" style="299" hidden="1" customWidth="1"/>
    <col min="11" max="11" width="12.28125" style="299" hidden="1" customWidth="1"/>
    <col min="12" max="12" width="14.28125" style="299" hidden="1" customWidth="1"/>
    <col min="13" max="13" width="12.57421875" style="299" hidden="1" customWidth="1"/>
    <col min="14" max="14" width="14.8515625" style="299" hidden="1" customWidth="1"/>
    <col min="15" max="15" width="12.140625" style="299" hidden="1" customWidth="1"/>
    <col min="16" max="16" width="14.8515625" style="299" hidden="1" customWidth="1"/>
    <col min="17" max="17" width="12.140625" style="299" hidden="1" customWidth="1"/>
    <col min="18" max="18" width="13.421875" style="299" hidden="1" customWidth="1"/>
    <col min="19" max="19" width="12.140625" style="299" hidden="1" customWidth="1"/>
    <col min="20" max="23" width="12.7109375" style="299" hidden="1" customWidth="1"/>
    <col min="24" max="25" width="12.7109375" style="299" customWidth="1"/>
    <col min="26" max="26" width="13.8515625" style="299" hidden="1" customWidth="1"/>
    <col min="27" max="27" width="10.00390625" style="299" hidden="1" customWidth="1"/>
    <col min="28" max="28" width="13.421875" style="299" customWidth="1"/>
    <col min="29" max="29" width="13.28125" style="299" customWidth="1"/>
    <col min="30" max="16384" width="9.140625" style="299" customWidth="1"/>
  </cols>
  <sheetData>
    <row r="1" spans="1:29" ht="57.75" customHeight="1">
      <c r="A1" s="570" t="s">
        <v>201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</row>
    <row r="2" spans="1:13" ht="8.2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29" ht="21" customHeight="1">
      <c r="A3" s="301"/>
      <c r="B3" s="301"/>
      <c r="C3" s="301"/>
      <c r="D3" s="301"/>
      <c r="E3" s="302"/>
      <c r="F3" s="301"/>
      <c r="O3" s="302"/>
      <c r="Q3" s="303"/>
      <c r="S3" s="303"/>
      <c r="U3" s="303"/>
      <c r="AC3" s="345" t="s">
        <v>151</v>
      </c>
    </row>
    <row r="4" spans="1:29" ht="15">
      <c r="A4" s="569" t="s">
        <v>0</v>
      </c>
      <c r="B4" s="569" t="s">
        <v>72</v>
      </c>
      <c r="C4" s="569"/>
      <c r="D4" s="569" t="s">
        <v>12</v>
      </c>
      <c r="E4" s="569"/>
      <c r="F4" s="569" t="s">
        <v>13</v>
      </c>
      <c r="G4" s="569"/>
      <c r="H4" s="569" t="s">
        <v>14</v>
      </c>
      <c r="I4" s="569"/>
      <c r="J4" s="569" t="s">
        <v>4</v>
      </c>
      <c r="K4" s="569"/>
      <c r="L4" s="569" t="s">
        <v>5</v>
      </c>
      <c r="M4" s="569"/>
      <c r="N4" s="569" t="s">
        <v>3</v>
      </c>
      <c r="O4" s="569"/>
      <c r="P4" s="579" t="s">
        <v>1</v>
      </c>
      <c r="Q4" s="580"/>
      <c r="R4" s="569" t="s">
        <v>6</v>
      </c>
      <c r="S4" s="569"/>
      <c r="T4" s="569" t="s">
        <v>15</v>
      </c>
      <c r="U4" s="569"/>
      <c r="V4" s="569" t="s">
        <v>46</v>
      </c>
      <c r="W4" s="569"/>
      <c r="X4" s="569" t="s">
        <v>37</v>
      </c>
      <c r="Y4" s="569"/>
      <c r="AB4" s="569" t="s">
        <v>45</v>
      </c>
      <c r="AC4" s="569"/>
    </row>
    <row r="5" spans="1:29" ht="49.5" customHeight="1">
      <c r="A5" s="569"/>
      <c r="B5" s="304" t="s">
        <v>179</v>
      </c>
      <c r="C5" s="306" t="s">
        <v>162</v>
      </c>
      <c r="D5" s="304" t="s">
        <v>179</v>
      </c>
      <c r="E5" s="306" t="s">
        <v>163</v>
      </c>
      <c r="F5" s="304" t="s">
        <v>179</v>
      </c>
      <c r="G5" s="306" t="s">
        <v>164</v>
      </c>
      <c r="H5" s="304" t="s">
        <v>179</v>
      </c>
      <c r="I5" s="306" t="s">
        <v>165</v>
      </c>
      <c r="J5" s="304" t="s">
        <v>179</v>
      </c>
      <c r="K5" s="307" t="s">
        <v>180</v>
      </c>
      <c r="L5" s="304" t="s">
        <v>179</v>
      </c>
      <c r="M5" s="307" t="s">
        <v>181</v>
      </c>
      <c r="N5" s="304" t="s">
        <v>179</v>
      </c>
      <c r="O5" s="307" t="s">
        <v>182</v>
      </c>
      <c r="P5" s="304" t="s">
        <v>179</v>
      </c>
      <c r="Q5" s="307" t="s">
        <v>183</v>
      </c>
      <c r="R5" s="304" t="s">
        <v>179</v>
      </c>
      <c r="S5" s="307" t="s">
        <v>184</v>
      </c>
      <c r="T5" s="304" t="s">
        <v>179</v>
      </c>
      <c r="U5" s="307" t="s">
        <v>185</v>
      </c>
      <c r="V5" s="304" t="s">
        <v>179</v>
      </c>
      <c r="W5" s="307" t="s">
        <v>186</v>
      </c>
      <c r="X5" s="304" t="s">
        <v>179</v>
      </c>
      <c r="Y5" s="307" t="s">
        <v>199</v>
      </c>
      <c r="AB5" s="304" t="s">
        <v>179</v>
      </c>
      <c r="AC5" s="307" t="s">
        <v>200</v>
      </c>
    </row>
    <row r="6" spans="1:29" ht="18">
      <c r="A6" s="378" t="s">
        <v>17</v>
      </c>
      <c r="B6" s="381">
        <v>666.021</v>
      </c>
      <c r="C6" s="398">
        <v>66.8</v>
      </c>
      <c r="D6" s="381">
        <v>104.118</v>
      </c>
      <c r="E6" s="382">
        <v>15.63</v>
      </c>
      <c r="F6" s="381">
        <v>4134.579</v>
      </c>
      <c r="G6" s="382">
        <v>3971.0511150809657</v>
      </c>
      <c r="H6" s="365">
        <v>5877.981</v>
      </c>
      <c r="I6" s="366">
        <v>142.16637292454686</v>
      </c>
      <c r="J6" s="365">
        <v>6130.775</v>
      </c>
      <c r="K6" s="366">
        <v>104.3006944051027</v>
      </c>
      <c r="L6" s="365">
        <v>7799.1</v>
      </c>
      <c r="M6" s="366">
        <v>127.21230187048131</v>
      </c>
      <c r="N6" s="365">
        <v>10432.7</v>
      </c>
      <c r="O6" s="366">
        <v>133.76799887166467</v>
      </c>
      <c r="P6" s="365">
        <v>10347.011</v>
      </c>
      <c r="Q6" s="366">
        <v>99.17864982219368</v>
      </c>
      <c r="R6" s="365">
        <v>13394.162</v>
      </c>
      <c r="S6" s="366">
        <f>R6/P6*100</f>
        <v>129.4495772740553</v>
      </c>
      <c r="T6" s="365">
        <v>15009.212</v>
      </c>
      <c r="U6" s="366">
        <f>T6/R6*100</f>
        <v>112.05786521023113</v>
      </c>
      <c r="V6" s="365">
        <v>9328.4</v>
      </c>
      <c r="W6" s="366">
        <f>V6/T6*100</f>
        <v>62.151164231673185</v>
      </c>
      <c r="X6" s="365">
        <v>13385.9</v>
      </c>
      <c r="Y6" s="366">
        <f>X6/V6*100</f>
        <v>143.496205137001</v>
      </c>
      <c r="Z6" s="367"/>
      <c r="AA6" s="367"/>
      <c r="AB6" s="365">
        <v>15087.267</v>
      </c>
      <c r="AC6" s="366">
        <v>112.71014276216019</v>
      </c>
    </row>
    <row r="7" spans="1:29" s="408" customFormat="1" ht="16.5">
      <c r="A7" s="380" t="s">
        <v>18</v>
      </c>
      <c r="B7" s="406">
        <v>16.7</v>
      </c>
      <c r="C7" s="406"/>
      <c r="D7" s="406">
        <v>2.966240278054756</v>
      </c>
      <c r="E7" s="406"/>
      <c r="F7" s="406">
        <v>113.4482052779229</v>
      </c>
      <c r="G7" s="406"/>
      <c r="H7" s="407">
        <v>112.4364530182246</v>
      </c>
      <c r="I7" s="407"/>
      <c r="J7" s="407">
        <v>126.18076268584095</v>
      </c>
      <c r="K7" s="407"/>
      <c r="L7" s="407">
        <v>130.59933929202973</v>
      </c>
      <c r="M7" s="407"/>
      <c r="N7" s="407">
        <v>175.64177677212547</v>
      </c>
      <c r="O7" s="407"/>
      <c r="P7" s="407">
        <v>175.5727445959724</v>
      </c>
      <c r="Q7" s="407"/>
      <c r="R7" s="407">
        <f>R6/P38*100</f>
        <v>180.17656659504442</v>
      </c>
      <c r="S7" s="407"/>
      <c r="T7" s="407">
        <f>T6/R38*100</f>
        <v>178.9989035294331</v>
      </c>
      <c r="U7" s="407"/>
      <c r="V7" s="407">
        <f>V6/T38*100</f>
        <v>94.09984566188858</v>
      </c>
      <c r="W7" s="407"/>
      <c r="X7" s="407">
        <f>X6/V38*100</f>
        <v>138.66226071103006</v>
      </c>
      <c r="Y7" s="407"/>
      <c r="AB7" s="407">
        <v>114.0788175633961</v>
      </c>
      <c r="AC7" s="407"/>
    </row>
    <row r="8" spans="1:29" ht="18">
      <c r="A8" s="378" t="s">
        <v>19</v>
      </c>
      <c r="B8" s="381">
        <v>1502.046</v>
      </c>
      <c r="C8" s="382">
        <v>113.7</v>
      </c>
      <c r="D8" s="381">
        <v>354.409</v>
      </c>
      <c r="E8" s="382">
        <v>23.6</v>
      </c>
      <c r="F8" s="381">
        <v>6818.658</v>
      </c>
      <c r="G8" s="382">
        <v>1923.9517055153794</v>
      </c>
      <c r="H8" s="365">
        <v>7107.813</v>
      </c>
      <c r="I8" s="366">
        <v>104.24064383343467</v>
      </c>
      <c r="J8" s="365">
        <v>8993.67</v>
      </c>
      <c r="K8" s="366">
        <v>126.53216959984739</v>
      </c>
      <c r="L8" s="365">
        <v>11234.174</v>
      </c>
      <c r="M8" s="366">
        <v>124.91201033615866</v>
      </c>
      <c r="N8" s="365">
        <v>12811.547</v>
      </c>
      <c r="O8" s="366">
        <v>114.04084537056308</v>
      </c>
      <c r="P8" s="365">
        <v>15853.812</v>
      </c>
      <c r="Q8" s="366">
        <v>123.74627357648534</v>
      </c>
      <c r="R8" s="365">
        <v>16227.11</v>
      </c>
      <c r="S8" s="366">
        <f>R8/P8*100</f>
        <v>102.35462613029598</v>
      </c>
      <c r="T8" s="365">
        <v>17540.316</v>
      </c>
      <c r="U8" s="366">
        <f>T8/R8*100</f>
        <v>108.09266714775458</v>
      </c>
      <c r="V8" s="365">
        <v>25994.8</v>
      </c>
      <c r="W8" s="366">
        <f>V8/T8*100</f>
        <v>148.20029468112205</v>
      </c>
      <c r="X8" s="365">
        <v>19513</v>
      </c>
      <c r="Y8" s="366">
        <f>X8/V8*100</f>
        <v>75.06501300260052</v>
      </c>
      <c r="Z8" s="367"/>
      <c r="AA8" s="367"/>
      <c r="AB8" s="365">
        <v>17103.02</v>
      </c>
      <c r="AC8" s="366">
        <v>87.64936196381899</v>
      </c>
    </row>
    <row r="9" spans="1:29" s="408" customFormat="1" ht="16.5">
      <c r="A9" s="380" t="s">
        <v>18</v>
      </c>
      <c r="B9" s="406">
        <v>225.5</v>
      </c>
      <c r="C9" s="406"/>
      <c r="D9" s="406">
        <v>340.39</v>
      </c>
      <c r="E9" s="406"/>
      <c r="F9" s="406">
        <v>164.9178308117949</v>
      </c>
      <c r="G9" s="406"/>
      <c r="H9" s="407">
        <v>120.9226943741397</v>
      </c>
      <c r="I9" s="407"/>
      <c r="J9" s="407">
        <v>146.69711414951618</v>
      </c>
      <c r="K9" s="407"/>
      <c r="L9" s="407">
        <v>144.04449231321564</v>
      </c>
      <c r="M9" s="407"/>
      <c r="N9" s="407">
        <v>122.80183461615881</v>
      </c>
      <c r="O9" s="407"/>
      <c r="P9" s="407">
        <v>153.2211766277237</v>
      </c>
      <c r="Q9" s="407"/>
      <c r="R9" s="407">
        <f>R8/R6*100</f>
        <v>121.15061770941698</v>
      </c>
      <c r="S9" s="407"/>
      <c r="T9" s="407">
        <f>T8/T6*100</f>
        <v>116.86367012472074</v>
      </c>
      <c r="U9" s="407"/>
      <c r="V9" s="407">
        <f>V8/V6*100</f>
        <v>278.663007589726</v>
      </c>
      <c r="W9" s="407"/>
      <c r="X9" s="407">
        <f>X8/X6*100</f>
        <v>145.7727907723799</v>
      </c>
      <c r="Y9" s="407"/>
      <c r="AB9" s="407">
        <v>113.36062389563332</v>
      </c>
      <c r="AC9" s="407"/>
    </row>
    <row r="10" spans="1:29" ht="18">
      <c r="A10" s="378" t="s">
        <v>20</v>
      </c>
      <c r="B10" s="381">
        <v>2544</v>
      </c>
      <c r="C10" s="382">
        <v>92.63</v>
      </c>
      <c r="D10" s="381">
        <v>595.93</v>
      </c>
      <c r="E10" s="382">
        <v>23.42</v>
      </c>
      <c r="F10" s="381">
        <v>2405.148</v>
      </c>
      <c r="G10" s="382">
        <v>403.5957243300389</v>
      </c>
      <c r="H10" s="365">
        <v>2608.344</v>
      </c>
      <c r="I10" s="366">
        <v>108.44837822869944</v>
      </c>
      <c r="J10" s="365">
        <v>3477.464</v>
      </c>
      <c r="K10" s="366">
        <v>133.32075830488617</v>
      </c>
      <c r="L10" s="365">
        <v>3835.823</v>
      </c>
      <c r="M10" s="366">
        <v>110.3051821672345</v>
      </c>
      <c r="N10" s="365">
        <v>5087.596</v>
      </c>
      <c r="O10" s="366">
        <v>132.63375291299937</v>
      </c>
      <c r="P10" s="365">
        <v>5258.986</v>
      </c>
      <c r="Q10" s="366">
        <v>103.3687816406806</v>
      </c>
      <c r="R10" s="365">
        <v>5934.31</v>
      </c>
      <c r="S10" s="366">
        <f>R10/P10*100</f>
        <v>112.84133481245244</v>
      </c>
      <c r="T10" s="365">
        <v>7402.547</v>
      </c>
      <c r="U10" s="366">
        <f>T10/R10*100</f>
        <v>124.74149479888983</v>
      </c>
      <c r="V10" s="365">
        <v>8770.9</v>
      </c>
      <c r="W10" s="366">
        <f>V10/T10*100</f>
        <v>118.48489445592172</v>
      </c>
      <c r="X10" s="365">
        <v>8325.2</v>
      </c>
      <c r="Y10" s="366">
        <f>X10/V10*100</f>
        <v>94.91842342290985</v>
      </c>
      <c r="Z10" s="367"/>
      <c r="AA10" s="367"/>
      <c r="AB10" s="365">
        <v>7799.202000000001</v>
      </c>
      <c r="AC10" s="366">
        <v>93.6818574929131</v>
      </c>
    </row>
    <row r="11" spans="1:29" s="408" customFormat="1" ht="16.5">
      <c r="A11" s="380" t="s">
        <v>18</v>
      </c>
      <c r="B11" s="406">
        <v>169.37</v>
      </c>
      <c r="C11" s="406"/>
      <c r="D11" s="406">
        <v>168.15</v>
      </c>
      <c r="E11" s="406"/>
      <c r="F11" s="406">
        <v>35.27304053084933</v>
      </c>
      <c r="G11" s="406"/>
      <c r="H11" s="407">
        <v>36.69685738777878</v>
      </c>
      <c r="I11" s="407"/>
      <c r="J11" s="407">
        <v>38.66568375312859</v>
      </c>
      <c r="K11" s="407"/>
      <c r="L11" s="407">
        <v>34.144237039590095</v>
      </c>
      <c r="M11" s="407"/>
      <c r="N11" s="407">
        <v>39.71102006650719</v>
      </c>
      <c r="O11" s="407"/>
      <c r="P11" s="407">
        <v>33.1717444359754</v>
      </c>
      <c r="Q11" s="407"/>
      <c r="R11" s="407">
        <f>R10/R8*100</f>
        <v>36.570344318859</v>
      </c>
      <c r="S11" s="407"/>
      <c r="T11" s="407">
        <f>T10/T8*100</f>
        <v>42.20304240812993</v>
      </c>
      <c r="U11" s="407"/>
      <c r="V11" s="407">
        <f>V10/V8*100</f>
        <v>33.74097896502377</v>
      </c>
      <c r="W11" s="407"/>
      <c r="X11" s="407">
        <f>X10/X8*100</f>
        <v>42.664890073284475</v>
      </c>
      <c r="Y11" s="407"/>
      <c r="AB11" s="407">
        <v>45.60131485550505</v>
      </c>
      <c r="AC11" s="407"/>
    </row>
    <row r="12" spans="1:29" ht="18">
      <c r="A12" s="378" t="s">
        <v>21</v>
      </c>
      <c r="B12" s="368">
        <v>4712.1</v>
      </c>
      <c r="C12" s="399">
        <v>93.03</v>
      </c>
      <c r="D12" s="368">
        <v>1054.457</v>
      </c>
      <c r="E12" s="399">
        <v>22.38</v>
      </c>
      <c r="F12" s="368">
        <v>13358.385000000002</v>
      </c>
      <c r="G12" s="399">
        <v>1266.849667648847</v>
      </c>
      <c r="H12" s="368">
        <v>15594.137999999999</v>
      </c>
      <c r="I12" s="369">
        <v>116.73670133028804</v>
      </c>
      <c r="J12" s="368">
        <v>18601.909</v>
      </c>
      <c r="K12" s="369">
        <v>119.28783110679156</v>
      </c>
      <c r="L12" s="368">
        <v>22869.097</v>
      </c>
      <c r="M12" s="369">
        <v>122.93951658402374</v>
      </c>
      <c r="N12" s="368">
        <v>28331.843</v>
      </c>
      <c r="O12" s="369">
        <v>123.88702098731753</v>
      </c>
      <c r="P12" s="368">
        <v>31459.809</v>
      </c>
      <c r="Q12" s="369">
        <v>111.04046072823431</v>
      </c>
      <c r="R12" s="368">
        <f>R6+R8+R10</f>
        <v>35555.582</v>
      </c>
      <c r="S12" s="369">
        <f>R12/P12*100</f>
        <v>113.01906505535364</v>
      </c>
      <c r="T12" s="368">
        <f>T6+T8+T10</f>
        <v>39952.075</v>
      </c>
      <c r="U12" s="369">
        <f>T12/R12*100</f>
        <v>112.36512736593652</v>
      </c>
      <c r="V12" s="368">
        <f>V6+V8+V10</f>
        <v>44094.1</v>
      </c>
      <c r="W12" s="366">
        <f>V12/T12*100</f>
        <v>110.3674840418176</v>
      </c>
      <c r="X12" s="368">
        <f>X6+X8+X10</f>
        <v>41224.100000000006</v>
      </c>
      <c r="Y12" s="366">
        <f>X12/V12*100</f>
        <v>93.49119269925002</v>
      </c>
      <c r="Z12" s="367"/>
      <c r="AA12" s="367"/>
      <c r="AB12" s="368">
        <v>39989.489</v>
      </c>
      <c r="AC12" s="366">
        <v>97.00512321675912</v>
      </c>
    </row>
    <row r="13" spans="1:29" s="408" customFormat="1" ht="16.5">
      <c r="A13" s="380" t="s">
        <v>18</v>
      </c>
      <c r="B13" s="406">
        <v>26.56</v>
      </c>
      <c r="C13" s="406"/>
      <c r="D13" s="406">
        <v>5.984335667669394</v>
      </c>
      <c r="E13" s="406"/>
      <c r="F13" s="406">
        <v>75.81253651686112</v>
      </c>
      <c r="G13" s="406"/>
      <c r="H13" s="407">
        <v>74.15781407867506</v>
      </c>
      <c r="I13" s="407"/>
      <c r="J13" s="409">
        <v>80.97885641379885</v>
      </c>
      <c r="K13" s="410"/>
      <c r="L13" s="407">
        <v>82.85325938101136</v>
      </c>
      <c r="M13" s="407"/>
      <c r="N13" s="407">
        <v>87.40916886908224</v>
      </c>
      <c r="O13" s="407"/>
      <c r="P13" s="407">
        <v>94.9289669927624</v>
      </c>
      <c r="Q13" s="407"/>
      <c r="R13" s="407">
        <f>R12/P40*100</f>
        <v>86.13785615530853</v>
      </c>
      <c r="S13" s="407"/>
      <c r="T13" s="407">
        <f>T12/R40*100</f>
        <v>87.35819216461547</v>
      </c>
      <c r="U13" s="407"/>
      <c r="V13" s="407">
        <f>V12/T40*100</f>
        <v>84.40580697771463</v>
      </c>
      <c r="W13" s="407"/>
      <c r="X13" s="407">
        <f>X12/V40*100</f>
        <v>83.41278545095486</v>
      </c>
      <c r="Y13" s="407"/>
      <c r="AB13" s="407"/>
      <c r="AC13" s="407"/>
    </row>
    <row r="14" spans="1:29" ht="18">
      <c r="A14" s="378" t="s">
        <v>22</v>
      </c>
      <c r="B14" s="381">
        <v>2840.9</v>
      </c>
      <c r="C14" s="382">
        <v>141</v>
      </c>
      <c r="D14" s="381">
        <v>4518.439</v>
      </c>
      <c r="E14" s="382">
        <v>159.05</v>
      </c>
      <c r="F14" s="381">
        <v>8271.222</v>
      </c>
      <c r="G14" s="382">
        <v>183.05485589160327</v>
      </c>
      <c r="H14" s="365">
        <v>11869.51</v>
      </c>
      <c r="I14" s="366">
        <v>143.50370477300694</v>
      </c>
      <c r="J14" s="365">
        <v>12720.699</v>
      </c>
      <c r="K14" s="366">
        <v>107.17122273792263</v>
      </c>
      <c r="L14" s="372">
        <v>16108.158</v>
      </c>
      <c r="M14" s="366">
        <v>126.62950361454193</v>
      </c>
      <c r="N14" s="372">
        <v>16918.058</v>
      </c>
      <c r="O14" s="366">
        <v>105.02788711161139</v>
      </c>
      <c r="P14" s="372">
        <v>18805.419</v>
      </c>
      <c r="Q14" s="366">
        <v>111.15589626185228</v>
      </c>
      <c r="R14" s="372">
        <v>22642.283</v>
      </c>
      <c r="S14" s="366">
        <f>R14/P14*100</f>
        <v>120.40297001624903</v>
      </c>
      <c r="T14" s="372">
        <v>24809.31</v>
      </c>
      <c r="U14" s="366">
        <f>T14/R14*100</f>
        <v>109.57070892542065</v>
      </c>
      <c r="V14" s="365">
        <v>25131.8</v>
      </c>
      <c r="W14" s="366">
        <f>V14/T14*100</f>
        <v>101.29987492598545</v>
      </c>
      <c r="X14" s="365">
        <f>AA14-X12</f>
        <v>21839.693999999996</v>
      </c>
      <c r="Y14" s="366">
        <f>X14/V14*100</f>
        <v>86.90063584781032</v>
      </c>
      <c r="Z14" s="400">
        <v>63063794</v>
      </c>
      <c r="AA14" s="371">
        <f>Z14/1000</f>
        <v>63063.794</v>
      </c>
      <c r="AB14" s="365"/>
      <c r="AC14" s="366"/>
    </row>
    <row r="15" spans="1:29" s="408" customFormat="1" ht="16.5">
      <c r="A15" s="380" t="s">
        <v>18</v>
      </c>
      <c r="B15" s="406">
        <v>111.67</v>
      </c>
      <c r="C15" s="406"/>
      <c r="D15" s="406">
        <v>758.22</v>
      </c>
      <c r="E15" s="406"/>
      <c r="F15" s="406">
        <v>343.8965918105663</v>
      </c>
      <c r="G15" s="406"/>
      <c r="H15" s="407">
        <v>455.05922531690607</v>
      </c>
      <c r="I15" s="407"/>
      <c r="J15" s="409">
        <v>365.8039019239308</v>
      </c>
      <c r="K15" s="409"/>
      <c r="L15" s="407">
        <v>419.94007544143716</v>
      </c>
      <c r="M15" s="407"/>
      <c r="N15" s="407">
        <v>332.5354057201083</v>
      </c>
      <c r="O15" s="407"/>
      <c r="P15" s="407">
        <v>357.5864054401362</v>
      </c>
      <c r="Q15" s="407"/>
      <c r="R15" s="407">
        <f>R14/R10*100</f>
        <v>381.5487057467506</v>
      </c>
      <c r="S15" s="407"/>
      <c r="T15" s="407">
        <f>T14/T10*100</f>
        <v>335.14559245621814</v>
      </c>
      <c r="U15" s="407"/>
      <c r="V15" s="407">
        <f>V14/V10*100</f>
        <v>286.5361593451071</v>
      </c>
      <c r="W15" s="407"/>
      <c r="X15" s="407">
        <f>X14/X10*100</f>
        <v>262.33236438764226</v>
      </c>
      <c r="Y15" s="407"/>
      <c r="AA15" s="411"/>
      <c r="AB15" s="407"/>
      <c r="AC15" s="407"/>
    </row>
    <row r="16" spans="1:29" ht="18">
      <c r="A16" s="378" t="s">
        <v>23</v>
      </c>
      <c r="B16" s="381">
        <v>1697.4</v>
      </c>
      <c r="C16" s="382">
        <v>111.47</v>
      </c>
      <c r="D16" s="381">
        <v>5656.529</v>
      </c>
      <c r="E16" s="382">
        <v>333.25</v>
      </c>
      <c r="F16" s="381">
        <v>6120.313999999997</v>
      </c>
      <c r="G16" s="382">
        <v>108.199109383157</v>
      </c>
      <c r="H16" s="365">
        <v>6281.562</v>
      </c>
      <c r="I16" s="366">
        <v>102.63463606605809</v>
      </c>
      <c r="J16" s="365">
        <v>7832.321</v>
      </c>
      <c r="K16" s="366">
        <v>124.68747423013575</v>
      </c>
      <c r="L16" s="372">
        <v>9396.936</v>
      </c>
      <c r="M16" s="366">
        <v>119.97639014029176</v>
      </c>
      <c r="N16" s="372">
        <v>10305.965</v>
      </c>
      <c r="O16" s="366">
        <v>109.67367448283143</v>
      </c>
      <c r="P16" s="372">
        <v>10658.498</v>
      </c>
      <c r="Q16" s="366">
        <v>103.42066948606947</v>
      </c>
      <c r="R16" s="372">
        <v>9474.66</v>
      </c>
      <c r="S16" s="366">
        <f>R16/P16*100</f>
        <v>88.8930128804265</v>
      </c>
      <c r="T16" s="372">
        <v>10387.044</v>
      </c>
      <c r="U16" s="366">
        <f>T16/R16*100</f>
        <v>109.62972813800178</v>
      </c>
      <c r="V16" s="365">
        <v>10678.9</v>
      </c>
      <c r="W16" s="366">
        <f>V16/T16*100</f>
        <v>102.80980806473912</v>
      </c>
      <c r="X16" s="365">
        <f>AA16/1000</f>
        <v>10165.702</v>
      </c>
      <c r="Y16" s="366">
        <f>X16/V16*100</f>
        <v>95.19428030976972</v>
      </c>
      <c r="Z16" s="367">
        <v>73229496</v>
      </c>
      <c r="AA16" s="401">
        <f>Z16-Z14</f>
        <v>10165702</v>
      </c>
      <c r="AB16" s="365"/>
      <c r="AC16" s="366"/>
    </row>
    <row r="17" spans="1:29" s="408" customFormat="1" ht="16.5">
      <c r="A17" s="380" t="s">
        <v>18</v>
      </c>
      <c r="B17" s="406">
        <v>59.75</v>
      </c>
      <c r="C17" s="406"/>
      <c r="D17" s="406">
        <v>125.19</v>
      </c>
      <c r="E17" s="406"/>
      <c r="F17" s="406">
        <v>73.99528147110544</v>
      </c>
      <c r="G17" s="406"/>
      <c r="H17" s="407">
        <v>52.921830808516944</v>
      </c>
      <c r="I17" s="407"/>
      <c r="J17" s="409">
        <v>61.57146710255466</v>
      </c>
      <c r="K17" s="409"/>
      <c r="L17" s="407">
        <v>58.336502534926716</v>
      </c>
      <c r="M17" s="407"/>
      <c r="N17" s="407">
        <v>60.916950397025474</v>
      </c>
      <c r="O17" s="407"/>
      <c r="P17" s="407">
        <v>56.677801223147426</v>
      </c>
      <c r="Q17" s="407"/>
      <c r="R17" s="407">
        <f>R16/R14*100</f>
        <v>41.844985331205336</v>
      </c>
      <c r="S17" s="407"/>
      <c r="T17" s="407">
        <f>T16/T14*100</f>
        <v>41.86752473164308</v>
      </c>
      <c r="U17" s="407"/>
      <c r="V17" s="407">
        <f>V16/V14*100</f>
        <v>42.491584367216035</v>
      </c>
      <c r="W17" s="407"/>
      <c r="X17" s="407">
        <f>X16/X14*100</f>
        <v>46.54690674695351</v>
      </c>
      <c r="Y17" s="407"/>
      <c r="AB17" s="407"/>
      <c r="AC17" s="407"/>
    </row>
    <row r="18" spans="1:29" ht="18">
      <c r="A18" s="378" t="s">
        <v>24</v>
      </c>
      <c r="B18" s="381">
        <v>2864.9</v>
      </c>
      <c r="C18" s="382">
        <v>88.85</v>
      </c>
      <c r="D18" s="381">
        <v>1583.363</v>
      </c>
      <c r="E18" s="382">
        <v>55.3</v>
      </c>
      <c r="F18" s="381">
        <v>2871.864999999998</v>
      </c>
      <c r="G18" s="382">
        <v>181.37754892592525</v>
      </c>
      <c r="H18" s="365">
        <v>2235.538</v>
      </c>
      <c r="I18" s="366">
        <v>77.84272589414898</v>
      </c>
      <c r="J18" s="365">
        <v>2832.909</v>
      </c>
      <c r="K18" s="366">
        <v>126.72157664061179</v>
      </c>
      <c r="L18" s="372">
        <v>3670.059</v>
      </c>
      <c r="M18" s="366">
        <v>129.55089626952366</v>
      </c>
      <c r="N18" s="372">
        <v>3527.482</v>
      </c>
      <c r="O18" s="366">
        <v>96.11513057419512</v>
      </c>
      <c r="P18" s="372">
        <v>3927.215</v>
      </c>
      <c r="Q18" s="366">
        <v>111.33196427366603</v>
      </c>
      <c r="R18" s="372">
        <v>4019.724</v>
      </c>
      <c r="S18" s="366">
        <f>R18/P18*100</f>
        <v>102.35558786570127</v>
      </c>
      <c r="T18" s="372">
        <v>4862.513</v>
      </c>
      <c r="U18" s="366">
        <f>T18/R18*100</f>
        <v>120.9663399775706</v>
      </c>
      <c r="V18" s="365">
        <v>5389.2</v>
      </c>
      <c r="W18" s="366">
        <f>V18/T18*100</f>
        <v>110.8315802960321</v>
      </c>
      <c r="X18" s="365">
        <f>AA18/1000</f>
        <v>3409.338</v>
      </c>
      <c r="Y18" s="366">
        <f>X18/V18*100</f>
        <v>63.26241371632154</v>
      </c>
      <c r="Z18" s="367">
        <v>76638834</v>
      </c>
      <c r="AA18" s="367">
        <f>Z18-Z16</f>
        <v>3409338</v>
      </c>
      <c r="AB18" s="365"/>
      <c r="AC18" s="366"/>
    </row>
    <row r="19" spans="1:29" s="408" customFormat="1" ht="16.5">
      <c r="A19" s="380" t="s">
        <v>18</v>
      </c>
      <c r="B19" s="406">
        <v>168.78</v>
      </c>
      <c r="C19" s="406"/>
      <c r="D19" s="406">
        <v>22.9</v>
      </c>
      <c r="E19" s="406"/>
      <c r="F19" s="406">
        <v>46.92349118035447</v>
      </c>
      <c r="G19" s="406"/>
      <c r="H19" s="407">
        <v>35.588886967922946</v>
      </c>
      <c r="I19" s="407"/>
      <c r="J19" s="409">
        <v>36.1694700715152</v>
      </c>
      <c r="K19" s="409"/>
      <c r="L19" s="407">
        <v>39.05591141623185</v>
      </c>
      <c r="M19" s="407"/>
      <c r="N19" s="407">
        <v>34.22757597177945</v>
      </c>
      <c r="O19" s="407"/>
      <c r="P19" s="407">
        <v>36.8458576433565</v>
      </c>
      <c r="Q19" s="407"/>
      <c r="R19" s="407">
        <f>R18/R16*100</f>
        <v>42.42605011683796</v>
      </c>
      <c r="S19" s="407"/>
      <c r="T19" s="407">
        <f>T18/T16*100</f>
        <v>46.813251200245226</v>
      </c>
      <c r="U19" s="407"/>
      <c r="V19" s="407">
        <f>V18/V16*100</f>
        <v>50.46587195310378</v>
      </c>
      <c r="W19" s="407"/>
      <c r="X19" s="407">
        <f>X18/X16*100</f>
        <v>33.53765435972843</v>
      </c>
      <c r="Y19" s="407"/>
      <c r="AB19" s="407"/>
      <c r="AC19" s="407"/>
    </row>
    <row r="20" spans="1:29" ht="18">
      <c r="A20" s="378" t="s">
        <v>8</v>
      </c>
      <c r="B20" s="368">
        <v>7403.2</v>
      </c>
      <c r="C20" s="399">
        <v>109.48</v>
      </c>
      <c r="D20" s="368">
        <v>11758.3</v>
      </c>
      <c r="E20" s="399">
        <v>158.8</v>
      </c>
      <c r="F20" s="368">
        <v>17263.400999999994</v>
      </c>
      <c r="G20" s="399">
        <v>146.81885136456796</v>
      </c>
      <c r="H20" s="370">
        <v>20386.61</v>
      </c>
      <c r="I20" s="369">
        <v>118.09150468091431</v>
      </c>
      <c r="J20" s="402">
        <v>23385.929</v>
      </c>
      <c r="K20" s="369">
        <v>114.71220080238942</v>
      </c>
      <c r="L20" s="370">
        <v>29175.153</v>
      </c>
      <c r="M20" s="369">
        <v>124.75515939520724</v>
      </c>
      <c r="N20" s="370">
        <v>30751.505</v>
      </c>
      <c r="O20" s="369">
        <v>105.40306335325818</v>
      </c>
      <c r="P20" s="370">
        <v>33391.132</v>
      </c>
      <c r="Q20" s="369">
        <v>108.58373273112973</v>
      </c>
      <c r="R20" s="370">
        <f>R14+R16+R18</f>
        <v>36136.667</v>
      </c>
      <c r="S20" s="369">
        <f>R20/P20*100</f>
        <v>108.22234777784713</v>
      </c>
      <c r="T20" s="370">
        <f>T14+T16+T18</f>
        <v>40058.867</v>
      </c>
      <c r="U20" s="369">
        <f>T20/R20*100</f>
        <v>110.85379567517944</v>
      </c>
      <c r="V20" s="370">
        <f>V14+V16+V18</f>
        <v>41199.899999999994</v>
      </c>
      <c r="W20" s="366">
        <f>V20/T20*100</f>
        <v>102.84839059477142</v>
      </c>
      <c r="X20" s="368">
        <f>X14+X16+X18</f>
        <v>35414.734</v>
      </c>
      <c r="Y20" s="366">
        <f>X20/V20*100</f>
        <v>85.95830086966231</v>
      </c>
      <c r="Z20" s="367"/>
      <c r="AA20" s="367"/>
      <c r="AB20" s="368"/>
      <c r="AC20" s="366"/>
    </row>
    <row r="21" spans="1:29" s="408" customFormat="1" ht="16.5">
      <c r="A21" s="380" t="s">
        <v>18</v>
      </c>
      <c r="B21" s="406">
        <v>157.11</v>
      </c>
      <c r="C21" s="406"/>
      <c r="D21" s="406">
        <v>1115.1</v>
      </c>
      <c r="E21" s="406"/>
      <c r="F21" s="406">
        <v>129.23269541939382</v>
      </c>
      <c r="G21" s="406"/>
      <c r="H21" s="407">
        <v>130.73252269538722</v>
      </c>
      <c r="I21" s="407"/>
      <c r="J21" s="412">
        <v>125.71789809314733</v>
      </c>
      <c r="K21" s="413"/>
      <c r="L21" s="407">
        <v>127.57457367031148</v>
      </c>
      <c r="M21" s="407"/>
      <c r="N21" s="407">
        <v>108.54043275617474</v>
      </c>
      <c r="O21" s="407"/>
      <c r="P21" s="407">
        <v>106.13901692791585</v>
      </c>
      <c r="Q21" s="407"/>
      <c r="R21" s="407">
        <f>R20/R12*100</f>
        <v>101.63430034698911</v>
      </c>
      <c r="S21" s="407"/>
      <c r="T21" s="407">
        <f>T20/T12*100</f>
        <v>100.26730025912296</v>
      </c>
      <c r="U21" s="407"/>
      <c r="V21" s="407">
        <f>V20/V12*100</f>
        <v>93.43631007322975</v>
      </c>
      <c r="W21" s="407"/>
      <c r="X21" s="407">
        <f>X20/X12*100</f>
        <v>85.90784031670793</v>
      </c>
      <c r="Y21" s="407"/>
      <c r="AB21" s="407"/>
      <c r="AC21" s="407"/>
    </row>
    <row r="22" spans="1:29" ht="18">
      <c r="A22" s="378" t="s">
        <v>25</v>
      </c>
      <c r="B22" s="368">
        <v>12115.3</v>
      </c>
      <c r="C22" s="399">
        <v>102.44</v>
      </c>
      <c r="D22" s="368">
        <v>12812.788</v>
      </c>
      <c r="E22" s="399">
        <v>105.8</v>
      </c>
      <c r="F22" s="368">
        <v>30621.785999999996</v>
      </c>
      <c r="G22" s="399">
        <v>238.99393324856382</v>
      </c>
      <c r="H22" s="370">
        <v>35980.748</v>
      </c>
      <c r="I22" s="369">
        <v>117.50048805121949</v>
      </c>
      <c r="J22" s="402">
        <v>41987.838</v>
      </c>
      <c r="K22" s="369">
        <v>116.69528938086557</v>
      </c>
      <c r="L22" s="370">
        <v>52044.25</v>
      </c>
      <c r="M22" s="369">
        <v>123.95077355495178</v>
      </c>
      <c r="N22" s="370">
        <v>59083.348</v>
      </c>
      <c r="O22" s="369">
        <v>113.5252174831994</v>
      </c>
      <c r="P22" s="370">
        <v>64850.941</v>
      </c>
      <c r="Q22" s="369">
        <v>109.76179108875144</v>
      </c>
      <c r="R22" s="370">
        <f>R12+R20</f>
        <v>71692.24900000001</v>
      </c>
      <c r="S22" s="369">
        <f>R22/P22*100</f>
        <v>110.54928100426487</v>
      </c>
      <c r="T22" s="370">
        <f>T12+T20</f>
        <v>80010.942</v>
      </c>
      <c r="U22" s="369">
        <f>T22/R22*100</f>
        <v>111.60333664522086</v>
      </c>
      <c r="V22" s="370">
        <f>V12+V20</f>
        <v>85294</v>
      </c>
      <c r="W22" s="366">
        <f>V22/T22*100</f>
        <v>106.60291938570103</v>
      </c>
      <c r="X22" s="368">
        <f>X12+X20</f>
        <v>76638.834</v>
      </c>
      <c r="Y22" s="366">
        <f>X22/V22*100</f>
        <v>89.85255000351725</v>
      </c>
      <c r="Z22" s="367"/>
      <c r="AA22" s="367"/>
      <c r="AB22" s="368"/>
      <c r="AC22" s="366"/>
    </row>
    <row r="23" spans="1:29" s="408" customFormat="1" ht="16.5">
      <c r="A23" s="380" t="s">
        <v>36</v>
      </c>
      <c r="B23" s="406">
        <v>34.8</v>
      </c>
      <c r="C23" s="406"/>
      <c r="D23" s="406">
        <v>35.2</v>
      </c>
      <c r="E23" s="406"/>
      <c r="F23" s="406">
        <v>94.11029027397375</v>
      </c>
      <c r="G23" s="406"/>
      <c r="H23" s="407">
        <v>93.89191021625301</v>
      </c>
      <c r="I23" s="407"/>
      <c r="J23" s="409">
        <v>94.91878702057217</v>
      </c>
      <c r="K23" s="410"/>
      <c r="L23" s="407">
        <v>97.72390433250513</v>
      </c>
      <c r="M23" s="413"/>
      <c r="N23" s="407">
        <v>93.32429943808782</v>
      </c>
      <c r="O23" s="407"/>
      <c r="P23" s="407">
        <v>102.75835063087007</v>
      </c>
      <c r="Q23" s="407"/>
      <c r="R23" s="407">
        <f>R22/P42*100</f>
        <v>94.16719205250155</v>
      </c>
      <c r="S23" s="407"/>
      <c r="T23" s="407">
        <f>T22/R42*100</f>
        <v>94.28464877920611</v>
      </c>
      <c r="U23" s="413"/>
      <c r="V23" s="407">
        <f>V22/T42*100</f>
        <v>89.51179581899085</v>
      </c>
      <c r="W23" s="407"/>
      <c r="X23" s="407">
        <f>X22/V42*100</f>
        <v>76.76411303246901</v>
      </c>
      <c r="Y23" s="407"/>
      <c r="AB23" s="407"/>
      <c r="AC23" s="407"/>
    </row>
    <row r="24" spans="1:29" ht="18">
      <c r="A24" s="378" t="s">
        <v>26</v>
      </c>
      <c r="B24" s="381">
        <v>5092.5</v>
      </c>
      <c r="C24" s="382">
        <v>104.72</v>
      </c>
      <c r="D24" s="381">
        <v>6919.162</v>
      </c>
      <c r="E24" s="382">
        <v>135.86965144820815</v>
      </c>
      <c r="F24" s="381">
        <v>10041.807</v>
      </c>
      <c r="G24" s="382">
        <v>145.13039295799115</v>
      </c>
      <c r="H24" s="365">
        <v>13188.426</v>
      </c>
      <c r="I24" s="366">
        <v>131.3351869837769</v>
      </c>
      <c r="J24" s="365">
        <v>15046.083</v>
      </c>
      <c r="K24" s="366">
        <v>114.08550952175796</v>
      </c>
      <c r="L24" s="365">
        <v>17185.571</v>
      </c>
      <c r="M24" s="366">
        <v>114.21956797659563</v>
      </c>
      <c r="N24" s="403">
        <v>117589517</v>
      </c>
      <c r="O24" s="366">
        <v>97.98748031124481</v>
      </c>
      <c r="P24" s="372">
        <v>20762.241</v>
      </c>
      <c r="Q24" s="366">
        <v>123.29335520544657</v>
      </c>
      <c r="R24" s="372">
        <v>24174.709</v>
      </c>
      <c r="S24" s="366">
        <f>R24/P24*100</f>
        <v>116.43593290338936</v>
      </c>
      <c r="T24" s="372">
        <v>26421.6</v>
      </c>
      <c r="U24" s="366">
        <f>T24/R24*100</f>
        <v>109.2943869562194</v>
      </c>
      <c r="V24" s="372">
        <v>26742.7</v>
      </c>
      <c r="W24" s="366">
        <f>V24/T24*100</f>
        <v>101.2152935477034</v>
      </c>
      <c r="X24" s="365">
        <v>20515.613</v>
      </c>
      <c r="Y24" s="366">
        <f>X24/V24*100</f>
        <v>76.71481563192947</v>
      </c>
      <c r="Z24" s="367"/>
      <c r="AA24" s="367"/>
      <c r="AB24" s="365"/>
      <c r="AC24" s="366"/>
    </row>
    <row r="25" spans="1:29" s="408" customFormat="1" ht="16.5">
      <c r="A25" s="380" t="s">
        <v>18</v>
      </c>
      <c r="B25" s="406">
        <v>177.76</v>
      </c>
      <c r="C25" s="406"/>
      <c r="D25" s="406">
        <v>436.9915174220946</v>
      </c>
      <c r="E25" s="406"/>
      <c r="F25" s="406">
        <v>349.661526568972</v>
      </c>
      <c r="G25" s="406"/>
      <c r="H25" s="407">
        <v>589.9441655655148</v>
      </c>
      <c r="I25" s="407"/>
      <c r="J25" s="409">
        <v>531.1177662254594</v>
      </c>
      <c r="K25" s="410"/>
      <c r="L25" s="407">
        <v>468.26416142083815</v>
      </c>
      <c r="M25" s="407"/>
      <c r="N25" s="407">
        <v>477.38607879501575</v>
      </c>
      <c r="O25" s="407"/>
      <c r="P25" s="407">
        <v>528.6759446579828</v>
      </c>
      <c r="Q25" s="407"/>
      <c r="R25" s="407">
        <f>R24/R18*100</f>
        <v>601.4022106990429</v>
      </c>
      <c r="S25" s="407"/>
      <c r="T25" s="407">
        <f>T24/T18*100</f>
        <v>543.373354477407</v>
      </c>
      <c r="U25" s="407"/>
      <c r="V25" s="407">
        <f>V24/V18*100</f>
        <v>496.22764046611746</v>
      </c>
      <c r="W25" s="407"/>
      <c r="X25" s="407">
        <f>X24/X18*100</f>
        <v>601.7476999933712</v>
      </c>
      <c r="Y25" s="407"/>
      <c r="AB25" s="407"/>
      <c r="AC25" s="407"/>
    </row>
    <row r="26" spans="1:29" ht="18">
      <c r="A26" s="378" t="s">
        <v>27</v>
      </c>
      <c r="B26" s="381">
        <v>3427.5</v>
      </c>
      <c r="C26" s="382">
        <v>121.93</v>
      </c>
      <c r="D26" s="381">
        <v>5119.5</v>
      </c>
      <c r="E26" s="382">
        <v>149.36542669584244</v>
      </c>
      <c r="F26" s="381">
        <v>4753.476</v>
      </c>
      <c r="G26" s="382">
        <v>92.85039554644008</v>
      </c>
      <c r="H26" s="365">
        <v>5356.857</v>
      </c>
      <c r="I26" s="366">
        <v>112.69346894777632</v>
      </c>
      <c r="J26" s="365">
        <v>6710.126</v>
      </c>
      <c r="K26" s="366">
        <v>125.26236933336097</v>
      </c>
      <c r="L26" s="365">
        <v>9315.535</v>
      </c>
      <c r="M26" s="366">
        <v>138.8280190267664</v>
      </c>
      <c r="N26" s="372">
        <v>9874</v>
      </c>
      <c r="O26" s="366">
        <v>105.99498579523345</v>
      </c>
      <c r="P26" s="372">
        <v>9321.192</v>
      </c>
      <c r="Q26" s="366">
        <v>94.40137735466881</v>
      </c>
      <c r="R26" s="372">
        <v>9196.092</v>
      </c>
      <c r="S26" s="366">
        <f>R26/P26*100</f>
        <v>98.65789697283354</v>
      </c>
      <c r="T26" s="372">
        <v>9765.1</v>
      </c>
      <c r="U26" s="366">
        <f>T26/R26*100</f>
        <v>106.18749790671951</v>
      </c>
      <c r="V26" s="372">
        <v>10709.8</v>
      </c>
      <c r="W26" s="366">
        <f>V26/T26*100</f>
        <v>109.67424808757717</v>
      </c>
      <c r="X26" s="365">
        <v>10428.316</v>
      </c>
      <c r="Y26" s="366">
        <f>X26/V26*100</f>
        <v>97.37171562494166</v>
      </c>
      <c r="Z26" s="367"/>
      <c r="AA26" s="367"/>
      <c r="AB26" s="365"/>
      <c r="AC26" s="366"/>
    </row>
    <row r="27" spans="1:29" s="408" customFormat="1" ht="16.5">
      <c r="A27" s="380" t="s">
        <v>18</v>
      </c>
      <c r="B27" s="406">
        <v>67.31</v>
      </c>
      <c r="C27" s="406"/>
      <c r="D27" s="406">
        <v>73.99017395459161</v>
      </c>
      <c r="E27" s="406"/>
      <c r="F27" s="406">
        <v>47.336858794438086</v>
      </c>
      <c r="G27" s="406"/>
      <c r="H27" s="407">
        <v>40.61786448208452</v>
      </c>
      <c r="I27" s="407"/>
      <c r="J27" s="409">
        <v>44.59716193244448</v>
      </c>
      <c r="K27" s="410"/>
      <c r="L27" s="407">
        <v>54.205560001468676</v>
      </c>
      <c r="M27" s="407"/>
      <c r="N27" s="407">
        <v>58.63522099076778</v>
      </c>
      <c r="O27" s="407"/>
      <c r="P27" s="407">
        <v>44.89492247007439</v>
      </c>
      <c r="Q27" s="407"/>
      <c r="R27" s="407">
        <f>R26/R24*100</f>
        <v>38.0401352504388</v>
      </c>
      <c r="S27" s="407"/>
      <c r="T27" s="407">
        <f>T26/T24*100</f>
        <v>36.95877615284465</v>
      </c>
      <c r="U27" s="407"/>
      <c r="V27" s="407">
        <f>V26/V24*100</f>
        <v>40.04756438205566</v>
      </c>
      <c r="W27" s="407"/>
      <c r="X27" s="407">
        <f>X26/X24*100</f>
        <v>50.83112066892663</v>
      </c>
      <c r="Y27" s="407"/>
      <c r="AB27" s="407"/>
      <c r="AC27" s="407"/>
    </row>
    <row r="28" spans="1:29" ht="18">
      <c r="A28" s="378" t="s">
        <v>28</v>
      </c>
      <c r="B28" s="381">
        <v>9449.9</v>
      </c>
      <c r="C28" s="382">
        <v>100.56</v>
      </c>
      <c r="D28" s="381">
        <v>2879.244</v>
      </c>
      <c r="E28" s="382">
        <v>30.468512894316348</v>
      </c>
      <c r="F28" s="381">
        <v>2497.86</v>
      </c>
      <c r="G28" s="382">
        <v>86.75402293101939</v>
      </c>
      <c r="H28" s="365">
        <v>2718.941</v>
      </c>
      <c r="I28" s="366">
        <v>108.85081629875172</v>
      </c>
      <c r="J28" s="365">
        <v>3898.28</v>
      </c>
      <c r="K28" s="366">
        <v>143.3749389927917</v>
      </c>
      <c r="L28" s="365">
        <v>4395.713</v>
      </c>
      <c r="M28" s="366">
        <v>112.76031993597175</v>
      </c>
      <c r="N28" s="372">
        <v>3256.066</v>
      </c>
      <c r="O28" s="366">
        <v>74.07367132476574</v>
      </c>
      <c r="P28" s="372">
        <v>4771.971</v>
      </c>
      <c r="Q28" s="366">
        <f>P28/N28*100</f>
        <v>146.55633516028237</v>
      </c>
      <c r="R28" s="372">
        <v>5756.615</v>
      </c>
      <c r="S28" s="366">
        <f>R28/P28*100</f>
        <v>120.63390578023213</v>
      </c>
      <c r="T28" s="372">
        <v>6860.7</v>
      </c>
      <c r="U28" s="366">
        <f>T28/R28*100</f>
        <v>119.17941359635829</v>
      </c>
      <c r="V28" s="372">
        <v>12962.5</v>
      </c>
      <c r="W28" s="366">
        <f>V28/T28*100</f>
        <v>188.93844651420412</v>
      </c>
      <c r="X28" s="365">
        <v>4852.894</v>
      </c>
      <c r="Y28" s="366">
        <f>X28/V28*100</f>
        <v>37.437947926711665</v>
      </c>
      <c r="Z28" s="367"/>
      <c r="AA28" s="367"/>
      <c r="AB28" s="365"/>
      <c r="AC28" s="366"/>
    </row>
    <row r="29" spans="1:29" s="408" customFormat="1" ht="16.5">
      <c r="A29" s="380" t="s">
        <v>18</v>
      </c>
      <c r="B29" s="406">
        <v>275.7</v>
      </c>
      <c r="C29" s="406"/>
      <c r="D29" s="406">
        <v>56.240726633460305</v>
      </c>
      <c r="E29" s="406"/>
      <c r="F29" s="406">
        <v>52.54807218969866</v>
      </c>
      <c r="G29" s="406"/>
      <c r="H29" s="407">
        <v>50.75627368809733</v>
      </c>
      <c r="I29" s="407"/>
      <c r="J29" s="409">
        <v>58.0954813665198</v>
      </c>
      <c r="K29" s="407"/>
      <c r="L29" s="407">
        <v>47.18690874973901</v>
      </c>
      <c r="M29" s="407"/>
      <c r="N29" s="407">
        <v>32.97615961109986</v>
      </c>
      <c r="O29" s="407"/>
      <c r="P29" s="407">
        <v>51.194857910876635</v>
      </c>
      <c r="Q29" s="407"/>
      <c r="R29" s="407">
        <f>R28/R26*100</f>
        <v>62.59849292503815</v>
      </c>
      <c r="S29" s="407"/>
      <c r="T29" s="407">
        <f>T28/T26*100</f>
        <v>70.25734503486906</v>
      </c>
      <c r="U29" s="407"/>
      <c r="V29" s="407">
        <f>V28/V26*100</f>
        <v>121.03400623727802</v>
      </c>
      <c r="W29" s="407"/>
      <c r="X29" s="407">
        <f>X28/X26*100</f>
        <v>46.53573980688732</v>
      </c>
      <c r="Y29" s="407"/>
      <c r="AB29" s="407"/>
      <c r="AC29" s="407"/>
    </row>
    <row r="30" spans="1:29" ht="18">
      <c r="A30" s="378" t="s">
        <v>10</v>
      </c>
      <c r="B30" s="368">
        <v>17969.9</v>
      </c>
      <c r="C30" s="399">
        <v>105.26</v>
      </c>
      <c r="D30" s="368">
        <v>14917.906</v>
      </c>
      <c r="E30" s="399">
        <v>83.0160768841229</v>
      </c>
      <c r="F30" s="368">
        <v>17293.143</v>
      </c>
      <c r="G30" s="399">
        <v>115.9220536716078</v>
      </c>
      <c r="H30" s="370">
        <v>21264.224</v>
      </c>
      <c r="I30" s="369">
        <v>122.96332714070542</v>
      </c>
      <c r="J30" s="370">
        <v>25654.489</v>
      </c>
      <c r="K30" s="369">
        <v>120.64625071669674</v>
      </c>
      <c r="L30" s="370">
        <v>30896.819</v>
      </c>
      <c r="M30" s="369">
        <v>120.4343575114671</v>
      </c>
      <c r="N30" s="370">
        <v>29969.773999999998</v>
      </c>
      <c r="O30" s="369">
        <v>96.99954548719076</v>
      </c>
      <c r="P30" s="370">
        <v>34855.404</v>
      </c>
      <c r="Q30" s="369">
        <v>116.30185799866226</v>
      </c>
      <c r="R30" s="370">
        <f>R24+R26+R28</f>
        <v>39127.416</v>
      </c>
      <c r="S30" s="369">
        <f>R30/P30*100</f>
        <v>112.25638354385448</v>
      </c>
      <c r="T30" s="370">
        <v>43047.4</v>
      </c>
      <c r="U30" s="369">
        <f>T30/R30*100</f>
        <v>110.01850978352368</v>
      </c>
      <c r="V30" s="404">
        <f>V24+V26+V28</f>
        <v>50415</v>
      </c>
      <c r="W30" s="366">
        <f>V30/T30*100</f>
        <v>117.11508709004492</v>
      </c>
      <c r="X30" s="368">
        <f>X24+X26+X28</f>
        <v>35796.823000000004</v>
      </c>
      <c r="Y30" s="366">
        <f>X30/V30*100</f>
        <v>71.00431022513142</v>
      </c>
      <c r="Z30" s="367"/>
      <c r="AA30" s="367"/>
      <c r="AB30" s="368"/>
      <c r="AC30" s="366"/>
    </row>
    <row r="31" spans="1:29" s="408" customFormat="1" ht="16.5">
      <c r="A31" s="380" t="s">
        <v>18</v>
      </c>
      <c r="B31" s="406">
        <v>242.73</v>
      </c>
      <c r="C31" s="406"/>
      <c r="D31" s="406">
        <v>126.87128241327403</v>
      </c>
      <c r="E31" s="406"/>
      <c r="F31" s="406">
        <v>100.17228354945821</v>
      </c>
      <c r="G31" s="406"/>
      <c r="H31" s="407">
        <v>104.30485500041449</v>
      </c>
      <c r="I31" s="407"/>
      <c r="J31" s="409">
        <v>109.70053402625143</v>
      </c>
      <c r="K31" s="413"/>
      <c r="L31" s="407">
        <v>105.90113786207051</v>
      </c>
      <c r="M31" s="413"/>
      <c r="N31" s="407">
        <v>97.45790978360245</v>
      </c>
      <c r="O31" s="407"/>
      <c r="P31" s="407">
        <v>104.3852122174235</v>
      </c>
      <c r="Q31" s="407"/>
      <c r="R31" s="407">
        <f>R30/R20*100</f>
        <v>108.27621706229851</v>
      </c>
      <c r="S31" s="407"/>
      <c r="T31" s="407">
        <f>T30/T20*100</f>
        <v>107.46035328457992</v>
      </c>
      <c r="U31" s="413"/>
      <c r="V31" s="407">
        <f>V30/V20*100</f>
        <v>122.36680186116959</v>
      </c>
      <c r="W31" s="407"/>
      <c r="X31" s="407">
        <f>X30/X20*100</f>
        <v>101.07889840426306</v>
      </c>
      <c r="Y31" s="407"/>
      <c r="AB31" s="407"/>
      <c r="AC31" s="407"/>
    </row>
    <row r="32" spans="1:29" ht="18">
      <c r="A32" s="378" t="s">
        <v>29</v>
      </c>
      <c r="B32" s="368">
        <v>30085.22</v>
      </c>
      <c r="C32" s="399">
        <v>104.1</v>
      </c>
      <c r="D32" s="368">
        <v>27730.663</v>
      </c>
      <c r="E32" s="399">
        <v>92.17370855190688</v>
      </c>
      <c r="F32" s="368">
        <v>47914.929</v>
      </c>
      <c r="G32" s="399">
        <v>172.78681364379926</v>
      </c>
      <c r="H32" s="370">
        <v>57244.971999999994</v>
      </c>
      <c r="I32" s="369">
        <v>119.47210022997217</v>
      </c>
      <c r="J32" s="370">
        <v>67642.327</v>
      </c>
      <c r="K32" s="369">
        <v>118.16291394115804</v>
      </c>
      <c r="L32" s="370">
        <v>82941.069</v>
      </c>
      <c r="M32" s="369">
        <v>122.61711368977592</v>
      </c>
      <c r="N32" s="370">
        <v>89053.122</v>
      </c>
      <c r="O32" s="369">
        <v>107.36915146343242</v>
      </c>
      <c r="P32" s="370">
        <v>99706.345</v>
      </c>
      <c r="Q32" s="369">
        <v>111.96277318609897</v>
      </c>
      <c r="R32" s="370">
        <f>R30+R22</f>
        <v>110819.66500000001</v>
      </c>
      <c r="S32" s="369">
        <f>R32/P32*100</f>
        <v>111.14605093587575</v>
      </c>
      <c r="T32" s="370">
        <v>123058.4</v>
      </c>
      <c r="U32" s="369">
        <f>T32/R32*100</f>
        <v>111.04382963077897</v>
      </c>
      <c r="V32" s="404">
        <f>V12+V20+V30</f>
        <v>135709</v>
      </c>
      <c r="W32" s="366">
        <f>V32/T32*100</f>
        <v>110.28015966402944</v>
      </c>
      <c r="X32" s="368">
        <f>X12+X20+X30</f>
        <v>112435.657</v>
      </c>
      <c r="Y32" s="366">
        <f>X32/V32*100</f>
        <v>82.85055302153874</v>
      </c>
      <c r="Z32" s="367"/>
      <c r="AA32" s="367"/>
      <c r="AB32" s="368"/>
      <c r="AC32" s="366"/>
    </row>
    <row r="33" spans="1:29" s="408" customFormat="1" ht="16.5">
      <c r="A33" s="380" t="s">
        <v>18</v>
      </c>
      <c r="B33" s="406"/>
      <c r="C33" s="406"/>
      <c r="D33" s="406"/>
      <c r="E33" s="406"/>
      <c r="F33" s="406"/>
      <c r="G33" s="406"/>
      <c r="H33" s="407"/>
      <c r="I33" s="407"/>
      <c r="J33" s="410"/>
      <c r="K33" s="413"/>
      <c r="L33" s="407">
        <v>122.61711368977592</v>
      </c>
      <c r="M33" s="413"/>
      <c r="N33" s="407">
        <v>107.36915146343242</v>
      </c>
      <c r="O33" s="407"/>
      <c r="P33" s="407">
        <v>111.96277318609897</v>
      </c>
      <c r="Q33" s="407"/>
      <c r="R33" s="407">
        <v>111.962773186099</v>
      </c>
      <c r="S33" s="407"/>
      <c r="T33" s="407">
        <f>T32/T22*100</f>
        <v>153.80196373640996</v>
      </c>
      <c r="U33" s="413"/>
      <c r="V33" s="407">
        <f>V32/V22*100</f>
        <v>159.10732290665229</v>
      </c>
      <c r="W33" s="407"/>
      <c r="X33" s="407">
        <f>X32/X22*100</f>
        <v>146.708465058328</v>
      </c>
      <c r="Y33" s="407"/>
      <c r="AB33" s="407"/>
      <c r="AC33" s="407"/>
    </row>
    <row r="34" spans="1:29" ht="18">
      <c r="A34" s="378" t="s">
        <v>30</v>
      </c>
      <c r="B34" s="381">
        <v>4432.8</v>
      </c>
      <c r="C34" s="382">
        <v>105.87</v>
      </c>
      <c r="D34" s="381">
        <v>8797.161</v>
      </c>
      <c r="E34" s="382">
        <v>198.45607742284784</v>
      </c>
      <c r="F34" s="381">
        <v>10424.693</v>
      </c>
      <c r="G34" s="382">
        <v>118.50065038027608</v>
      </c>
      <c r="H34" s="365">
        <v>12679.115</v>
      </c>
      <c r="I34" s="366">
        <v>121.6257879248818</v>
      </c>
      <c r="J34" s="365">
        <v>13023.264</v>
      </c>
      <c r="K34" s="366">
        <v>102.7142982771274</v>
      </c>
      <c r="L34" s="365">
        <v>15644.975</v>
      </c>
      <c r="M34" s="366">
        <v>120.130982524811</v>
      </c>
      <c r="N34" s="365">
        <v>17711.362</v>
      </c>
      <c r="O34" s="366">
        <v>113.20799170340636</v>
      </c>
      <c r="P34" s="365">
        <v>23703.849</v>
      </c>
      <c r="Q34" s="366">
        <f>P34/N34*100</f>
        <v>133.8341399153831</v>
      </c>
      <c r="R34" s="365">
        <v>27117.47</v>
      </c>
      <c r="S34" s="366">
        <f>R34/P34*100</f>
        <v>114.40112531935216</v>
      </c>
      <c r="T34" s="365">
        <v>30610.5</v>
      </c>
      <c r="U34" s="366">
        <f>T34/R34*100</f>
        <v>112.88110579637407</v>
      </c>
      <c r="V34" s="365">
        <v>27725.2</v>
      </c>
      <c r="W34" s="366">
        <f>V34/T34*100</f>
        <v>90.57414939318208</v>
      </c>
      <c r="X34" s="381">
        <v>27035.631</v>
      </c>
      <c r="Y34" s="366">
        <f>X34/V34*100</f>
        <v>97.51284391095466</v>
      </c>
      <c r="Z34" s="367"/>
      <c r="AA34" s="367"/>
      <c r="AB34" s="381"/>
      <c r="AC34" s="366"/>
    </row>
    <row r="35" spans="1:29" s="408" customFormat="1" ht="16.5">
      <c r="A35" s="380" t="s">
        <v>18</v>
      </c>
      <c r="B35" s="406">
        <v>46.91</v>
      </c>
      <c r="C35" s="406"/>
      <c r="D35" s="406">
        <v>305.5371826771194</v>
      </c>
      <c r="E35" s="406"/>
      <c r="F35" s="406">
        <v>417.3449672920019</v>
      </c>
      <c r="G35" s="406"/>
      <c r="H35" s="407">
        <v>466.3254921677227</v>
      </c>
      <c r="I35" s="407"/>
      <c r="J35" s="407">
        <v>334.07718275752376</v>
      </c>
      <c r="K35" s="407"/>
      <c r="L35" s="407">
        <v>355.914387495271</v>
      </c>
      <c r="M35" s="407"/>
      <c r="N35" s="407">
        <v>543.9497233778432</v>
      </c>
      <c r="O35" s="407"/>
      <c r="P35" s="407">
        <f>P34/P28*100</f>
        <v>496.7307848266471</v>
      </c>
      <c r="Q35" s="407"/>
      <c r="R35" s="407">
        <f>R34/R28*100</f>
        <v>471.066242922273</v>
      </c>
      <c r="S35" s="407"/>
      <c r="T35" s="407">
        <f>T34/T28*100</f>
        <v>446.1716734444007</v>
      </c>
      <c r="U35" s="407"/>
      <c r="V35" s="407">
        <f>V34/V28*100</f>
        <v>213.88775313404048</v>
      </c>
      <c r="W35" s="407"/>
      <c r="X35" s="407">
        <f>X34/X28*100</f>
        <v>557.1032666281192</v>
      </c>
      <c r="Y35" s="407"/>
      <c r="AB35" s="407"/>
      <c r="AC35" s="407"/>
    </row>
    <row r="36" spans="1:29" ht="18">
      <c r="A36" s="378" t="s">
        <v>31</v>
      </c>
      <c r="B36" s="381">
        <v>10469.8</v>
      </c>
      <c r="C36" s="382">
        <v>109.42</v>
      </c>
      <c r="D36" s="381">
        <v>5178.66</v>
      </c>
      <c r="E36" s="382">
        <v>49.46283596630308</v>
      </c>
      <c r="F36" s="381">
        <v>5375.796</v>
      </c>
      <c r="G36" s="382">
        <v>103.80669903025108</v>
      </c>
      <c r="H36" s="365">
        <v>5433.477</v>
      </c>
      <c r="I36" s="366">
        <v>101.07297598346365</v>
      </c>
      <c r="J36" s="365">
        <v>8606.888</v>
      </c>
      <c r="K36" s="366">
        <v>158.4047931002561</v>
      </c>
      <c r="L36" s="365">
        <v>10828.161</v>
      </c>
      <c r="M36" s="366">
        <v>125.8080853381617</v>
      </c>
      <c r="N36" s="365">
        <v>9535.716</v>
      </c>
      <c r="O36" s="366">
        <v>88.06403968319275</v>
      </c>
      <c r="P36" s="365">
        <v>10139.775</v>
      </c>
      <c r="Q36" s="366">
        <f>P36/N36*100</f>
        <v>106.33469998477302</v>
      </c>
      <c r="R36" s="365">
        <v>10231.077</v>
      </c>
      <c r="S36" s="366">
        <f>R36/P36*100</f>
        <v>100.90043418123183</v>
      </c>
      <c r="T36" s="365">
        <v>11716.8</v>
      </c>
      <c r="U36" s="366">
        <f>T36/R36*100</f>
        <v>114.52166766020821</v>
      </c>
      <c r="V36" s="365">
        <v>12043</v>
      </c>
      <c r="W36" s="366">
        <f>V36/T36*100</f>
        <v>102.78403659702309</v>
      </c>
      <c r="X36" s="381">
        <v>23720.573</v>
      </c>
      <c r="Y36" s="366">
        <f>X36/V36*100</f>
        <v>196.96564809432866</v>
      </c>
      <c r="Z36" s="367"/>
      <c r="AA36" s="367"/>
      <c r="AB36" s="381"/>
      <c r="AC36" s="366"/>
    </row>
    <row r="37" spans="1:29" s="408" customFormat="1" ht="16.5">
      <c r="A37" s="380" t="s">
        <v>18</v>
      </c>
      <c r="B37" s="406">
        <v>236.19</v>
      </c>
      <c r="C37" s="406"/>
      <c r="D37" s="406">
        <v>58.86740051705317</v>
      </c>
      <c r="E37" s="406"/>
      <c r="F37" s="406">
        <v>51.56790708369062</v>
      </c>
      <c r="G37" s="406"/>
      <c r="H37" s="407">
        <v>42.853755960096585</v>
      </c>
      <c r="I37" s="407"/>
      <c r="J37" s="407">
        <v>66.08856274433201</v>
      </c>
      <c r="K37" s="407"/>
      <c r="L37" s="407">
        <v>69.21175009867385</v>
      </c>
      <c r="M37" s="407"/>
      <c r="N37" s="407">
        <v>53.83954096810849</v>
      </c>
      <c r="O37" s="407"/>
      <c r="P37" s="407">
        <f>P36/P34*100</f>
        <v>42.77691357213759</v>
      </c>
      <c r="Q37" s="407"/>
      <c r="R37" s="407">
        <f>R36/R34*100</f>
        <v>37.728729855698184</v>
      </c>
      <c r="S37" s="407"/>
      <c r="T37" s="407">
        <f>T36/T34*100</f>
        <v>38.27706179252217</v>
      </c>
      <c r="U37" s="407"/>
      <c r="V37" s="407">
        <f>V36/V34*100</f>
        <v>43.43701758688846</v>
      </c>
      <c r="W37" s="407"/>
      <c r="X37" s="407">
        <f>X36/X34*100</f>
        <v>87.73818891077482</v>
      </c>
      <c r="Y37" s="407"/>
      <c r="AB37" s="407"/>
      <c r="AC37" s="407"/>
    </row>
    <row r="38" spans="1:29" ht="18">
      <c r="A38" s="378" t="s">
        <v>32</v>
      </c>
      <c r="B38" s="381">
        <v>3510.1</v>
      </c>
      <c r="C38" s="382">
        <v>88</v>
      </c>
      <c r="D38" s="381">
        <v>3644.464</v>
      </c>
      <c r="E38" s="382">
        <v>103.82792513033816</v>
      </c>
      <c r="F38" s="381">
        <v>5227.825</v>
      </c>
      <c r="G38" s="382">
        <v>143.44564797457184</v>
      </c>
      <c r="H38" s="365">
        <v>4858.724</v>
      </c>
      <c r="I38" s="366">
        <v>92.93968332910914</v>
      </c>
      <c r="J38" s="365">
        <v>5971.776</v>
      </c>
      <c r="K38" s="366">
        <v>122.9083191389344</v>
      </c>
      <c r="L38" s="365">
        <v>5939.76</v>
      </c>
      <c r="M38" s="366">
        <v>99.46387808250009</v>
      </c>
      <c r="N38" s="365">
        <v>5893.29000000001</v>
      </c>
      <c r="O38" s="366">
        <v>99.21764515738026</v>
      </c>
      <c r="P38" s="365">
        <v>7433.909</v>
      </c>
      <c r="Q38" s="366">
        <f>P38/N38*100</f>
        <v>126.14191733310234</v>
      </c>
      <c r="R38" s="365">
        <v>8385.086</v>
      </c>
      <c r="S38" s="366">
        <f>R38/P38*100</f>
        <v>112.79511223503005</v>
      </c>
      <c r="T38" s="365">
        <v>9913.3</v>
      </c>
      <c r="U38" s="366">
        <f>T38/R38*100</f>
        <v>118.22538254228996</v>
      </c>
      <c r="V38" s="365">
        <v>9653.6</v>
      </c>
      <c r="W38" s="366">
        <f>V38/T38*100</f>
        <v>97.38028708906218</v>
      </c>
      <c r="X38" s="381">
        <v>13225.301</v>
      </c>
      <c r="Y38" s="366">
        <f>X38/V38*100</f>
        <v>136.9986429932875</v>
      </c>
      <c r="Z38" s="367"/>
      <c r="AA38" s="367"/>
      <c r="AB38" s="381"/>
      <c r="AC38" s="366"/>
    </row>
    <row r="39" spans="1:29" s="408" customFormat="1" ht="16.5">
      <c r="A39" s="380" t="s">
        <v>18</v>
      </c>
      <c r="B39" s="406">
        <v>33.53</v>
      </c>
      <c r="C39" s="406"/>
      <c r="D39" s="406">
        <v>70.3746529024883</v>
      </c>
      <c r="E39" s="406"/>
      <c r="F39" s="406">
        <v>97.24745879493938</v>
      </c>
      <c r="G39" s="406"/>
      <c r="H39" s="407">
        <v>89.42200362677526</v>
      </c>
      <c r="I39" s="407"/>
      <c r="J39" s="407">
        <v>69.38368432353249</v>
      </c>
      <c r="K39" s="407"/>
      <c r="L39" s="407">
        <v>54.854744032712475</v>
      </c>
      <c r="M39" s="413"/>
      <c r="N39" s="407">
        <v>61.80228102430914</v>
      </c>
      <c r="O39" s="407"/>
      <c r="P39" s="407">
        <f>P38/P36*100</f>
        <v>73.31433882901742</v>
      </c>
      <c r="Q39" s="407"/>
      <c r="R39" s="407">
        <f>R38/R36*100</f>
        <v>81.95702172899296</v>
      </c>
      <c r="S39" s="407"/>
      <c r="T39" s="407">
        <f>T38/T36*100</f>
        <v>84.60757203331968</v>
      </c>
      <c r="U39" s="407"/>
      <c r="V39" s="407">
        <f>V38/V36*100</f>
        <v>80.15942871377564</v>
      </c>
      <c r="W39" s="407"/>
      <c r="X39" s="407">
        <f>X38/X36*100</f>
        <v>55.754559554695405</v>
      </c>
      <c r="Y39" s="407"/>
      <c r="AB39" s="407"/>
      <c r="AC39" s="407"/>
    </row>
    <row r="40" spans="1:29" ht="18">
      <c r="A40" s="378" t="s">
        <v>33</v>
      </c>
      <c r="B40" s="368">
        <v>18412.8</v>
      </c>
      <c r="C40" s="399">
        <v>103.77</v>
      </c>
      <c r="D40" s="368">
        <v>17620.285</v>
      </c>
      <c r="E40" s="399">
        <v>95.69584745394508</v>
      </c>
      <c r="F40" s="368">
        <v>21028.314</v>
      </c>
      <c r="G40" s="399">
        <v>119.34150894835128</v>
      </c>
      <c r="H40" s="370">
        <v>22971.316</v>
      </c>
      <c r="I40" s="369">
        <v>109.23993240732473</v>
      </c>
      <c r="J40" s="370">
        <v>27601.928</v>
      </c>
      <c r="K40" s="369">
        <v>120.15823560130383</v>
      </c>
      <c r="L40" s="370">
        <v>32412.896</v>
      </c>
      <c r="M40" s="369">
        <v>117.42982591650843</v>
      </c>
      <c r="N40" s="370">
        <v>33140.36800000001</v>
      </c>
      <c r="O40" s="369">
        <v>102.24439062773043</v>
      </c>
      <c r="P40" s="370">
        <f>P34+P36+P38</f>
        <v>41277.532999999996</v>
      </c>
      <c r="Q40" s="369">
        <f>P40/N40*100</f>
        <v>124.55363501093284</v>
      </c>
      <c r="R40" s="370">
        <f>R34+R36+R38</f>
        <v>45733.633</v>
      </c>
      <c r="S40" s="369">
        <f>R40/P40*100</f>
        <v>110.79546105626032</v>
      </c>
      <c r="T40" s="370">
        <f>T34+T36+T38</f>
        <v>52240.600000000006</v>
      </c>
      <c r="U40" s="369">
        <f>T40/R40*100</f>
        <v>114.22796872489882</v>
      </c>
      <c r="V40" s="370">
        <f>V34+V36+V38</f>
        <v>49421.799999999996</v>
      </c>
      <c r="W40" s="366">
        <f>V40/T40*100</f>
        <v>94.60419673587208</v>
      </c>
      <c r="X40" s="368">
        <f>X34+X36+X38</f>
        <v>63981.505</v>
      </c>
      <c r="Y40" s="366">
        <f>X40/V40*100</f>
        <v>129.4600864395874</v>
      </c>
      <c r="Z40" s="367"/>
      <c r="AA40" s="367"/>
      <c r="AB40" s="368"/>
      <c r="AC40" s="366"/>
    </row>
    <row r="41" spans="1:29" s="408" customFormat="1" ht="16.5">
      <c r="A41" s="380" t="s">
        <v>18</v>
      </c>
      <c r="B41" s="406">
        <v>102.46</v>
      </c>
      <c r="C41" s="406"/>
      <c r="D41" s="406">
        <v>118.11500219937032</v>
      </c>
      <c r="E41" s="406"/>
      <c r="F41" s="406">
        <v>121.59914481711044</v>
      </c>
      <c r="G41" s="406"/>
      <c r="H41" s="407">
        <v>108.02800045748202</v>
      </c>
      <c r="I41" s="407"/>
      <c r="J41" s="407">
        <v>107.59102627224419</v>
      </c>
      <c r="K41" s="407"/>
      <c r="L41" s="407">
        <v>104.90690319932287</v>
      </c>
      <c r="M41" s="413"/>
      <c r="N41" s="407">
        <v>110.57930566977252</v>
      </c>
      <c r="O41" s="407"/>
      <c r="P41" s="407">
        <f>P40/P30*100</f>
        <v>118.42505971240497</v>
      </c>
      <c r="Q41" s="407"/>
      <c r="R41" s="407">
        <f>R40/R30*100</f>
        <v>116.88385708885045</v>
      </c>
      <c r="S41" s="407"/>
      <c r="T41" s="407">
        <f>T40/T30*100</f>
        <v>121.3559936256313</v>
      </c>
      <c r="U41" s="413"/>
      <c r="V41" s="407">
        <f>V40/V30*100</f>
        <v>98.02995140335217</v>
      </c>
      <c r="W41" s="407"/>
      <c r="X41" s="407">
        <f>X40/X30*100</f>
        <v>178.7351492058387</v>
      </c>
      <c r="Y41" s="407"/>
      <c r="AB41" s="407"/>
      <c r="AC41" s="407"/>
    </row>
    <row r="42" spans="1:29" ht="18">
      <c r="A42" s="378" t="s">
        <v>34</v>
      </c>
      <c r="B42" s="368">
        <v>36382.7</v>
      </c>
      <c r="C42" s="399">
        <v>104.5</v>
      </c>
      <c r="D42" s="368">
        <v>32538.191</v>
      </c>
      <c r="E42" s="399">
        <v>89.4331399263936</v>
      </c>
      <c r="F42" s="368">
        <v>38321.456999999995</v>
      </c>
      <c r="G42" s="399">
        <v>117.77377851153432</v>
      </c>
      <c r="H42" s="370">
        <v>44235.54</v>
      </c>
      <c r="I42" s="369">
        <v>115.43282396595724</v>
      </c>
      <c r="J42" s="370">
        <v>53256.417</v>
      </c>
      <c r="K42" s="369">
        <v>120.39282667285175</v>
      </c>
      <c r="L42" s="370">
        <v>63309.715</v>
      </c>
      <c r="M42" s="369">
        <v>118.877158033369</v>
      </c>
      <c r="N42" s="370">
        <v>63110.14200000001</v>
      </c>
      <c r="O42" s="369">
        <v>99.68476717988702</v>
      </c>
      <c r="P42" s="370">
        <f>P40+P30</f>
        <v>76132.937</v>
      </c>
      <c r="Q42" s="369">
        <f>P42/N42*100</f>
        <v>120.63502725124593</v>
      </c>
      <c r="R42" s="370">
        <f>R40+R30</f>
        <v>84861.049</v>
      </c>
      <c r="S42" s="369">
        <f>R42/P42*100</f>
        <v>111.46430486452925</v>
      </c>
      <c r="T42" s="370">
        <f>T30+T40</f>
        <v>95288</v>
      </c>
      <c r="U42" s="369">
        <f>T42/R42*100</f>
        <v>112.28708709457504</v>
      </c>
      <c r="V42" s="370">
        <f>V30+V40</f>
        <v>99836.79999999999</v>
      </c>
      <c r="W42" s="366">
        <f>V42/T42*100</f>
        <v>104.77373856099403</v>
      </c>
      <c r="X42" s="368">
        <f>X30+X40</f>
        <v>99778.32800000001</v>
      </c>
      <c r="Y42" s="366">
        <f>X42/V42*100</f>
        <v>99.94143241770571</v>
      </c>
      <c r="Z42" s="367"/>
      <c r="AA42" s="367"/>
      <c r="AB42" s="368"/>
      <c r="AC42" s="366"/>
    </row>
    <row r="43" spans="1:29" s="408" customFormat="1" ht="16.5">
      <c r="A43" s="380" t="s">
        <v>18</v>
      </c>
      <c r="B43" s="406">
        <v>300.3</v>
      </c>
      <c r="C43" s="406"/>
      <c r="D43" s="406">
        <v>253.9509043621107</v>
      </c>
      <c r="E43" s="406"/>
      <c r="F43" s="406">
        <v>125.14442168722621</v>
      </c>
      <c r="G43" s="406"/>
      <c r="H43" s="407">
        <v>122.94224678152881</v>
      </c>
      <c r="I43" s="407"/>
      <c r="J43" s="407">
        <v>126.8377214373362</v>
      </c>
      <c r="K43" s="407"/>
      <c r="L43" s="407">
        <v>121.64593591030707</v>
      </c>
      <c r="M43" s="413"/>
      <c r="N43" s="407">
        <v>106.81544654510779</v>
      </c>
      <c r="O43" s="407"/>
      <c r="P43" s="407">
        <f>P42/P22*100</f>
        <v>117.39681155898727</v>
      </c>
      <c r="Q43" s="407"/>
      <c r="R43" s="407">
        <f>R42/R22*100</f>
        <v>118.36851289181902</v>
      </c>
      <c r="S43" s="407"/>
      <c r="T43" s="407">
        <f>T42/T22*100</f>
        <v>119.09371095768377</v>
      </c>
      <c r="U43" s="413"/>
      <c r="V43" s="407">
        <f>V42/V22*100</f>
        <v>117.05020282786596</v>
      </c>
      <c r="W43" s="407"/>
      <c r="X43" s="407">
        <f>X42/X22*100</f>
        <v>130.1929097720876</v>
      </c>
      <c r="Y43" s="407"/>
      <c r="AB43" s="407"/>
      <c r="AC43" s="407"/>
    </row>
    <row r="44" spans="1:29" ht="18">
      <c r="A44" s="378" t="s">
        <v>35</v>
      </c>
      <c r="B44" s="368">
        <v>48498</v>
      </c>
      <c r="C44" s="399">
        <v>104</v>
      </c>
      <c r="D44" s="368">
        <v>45350.979</v>
      </c>
      <c r="E44" s="399">
        <v>93.51102932079674</v>
      </c>
      <c r="F44" s="368">
        <v>68943.243</v>
      </c>
      <c r="G44" s="399">
        <v>152.0215098333379</v>
      </c>
      <c r="H44" s="370">
        <v>80216.288</v>
      </c>
      <c r="I44" s="369">
        <v>116.35119630215247</v>
      </c>
      <c r="J44" s="405">
        <v>95244.255</v>
      </c>
      <c r="K44" s="369">
        <v>118.73430867307148</v>
      </c>
      <c r="L44" s="370">
        <v>115353.965</v>
      </c>
      <c r="M44" s="369">
        <v>121.11382991026598</v>
      </c>
      <c r="N44" s="370">
        <v>122193.49</v>
      </c>
      <c r="O44" s="369">
        <v>105.92916333651819</v>
      </c>
      <c r="P44" s="370">
        <f>P42+P22</f>
        <v>140983.878</v>
      </c>
      <c r="Q44" s="369">
        <f>P44/N44*100</f>
        <v>115.37756880501571</v>
      </c>
      <c r="R44" s="370">
        <f>R42+R22</f>
        <v>156553.298</v>
      </c>
      <c r="S44" s="369">
        <f>R44/P44*100</f>
        <v>111.04340455154738</v>
      </c>
      <c r="T44" s="370">
        <v>175299</v>
      </c>
      <c r="U44" s="369">
        <f>T44/R44*100</f>
        <v>111.9740064498673</v>
      </c>
      <c r="V44" s="370">
        <v>185130.8</v>
      </c>
      <c r="W44" s="369">
        <f>V44/T44*100</f>
        <v>105.6085887540716</v>
      </c>
      <c r="X44" s="368">
        <f>X12+X20+X30+X40</f>
        <v>176417.162</v>
      </c>
      <c r="Y44" s="369">
        <f>X44/V44*100</f>
        <v>95.29325320260055</v>
      </c>
      <c r="Z44" s="367"/>
      <c r="AA44" s="367"/>
      <c r="AB44" s="368"/>
      <c r="AC44" s="369"/>
    </row>
  </sheetData>
  <sheetProtection/>
  <mergeCells count="15">
    <mergeCell ref="L4:M4"/>
    <mergeCell ref="N4:O4"/>
    <mergeCell ref="P4:Q4"/>
    <mergeCell ref="R4:S4"/>
    <mergeCell ref="T4:U4"/>
    <mergeCell ref="V4:W4"/>
    <mergeCell ref="X4:Y4"/>
    <mergeCell ref="AB4:AC4"/>
    <mergeCell ref="A1:AC1"/>
    <mergeCell ref="A4:A5"/>
    <mergeCell ref="B4:C4"/>
    <mergeCell ref="D4:E4"/>
    <mergeCell ref="F4:G4"/>
    <mergeCell ref="H4:I4"/>
    <mergeCell ref="J4:K4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r:id="rId1"/>
  <headerFooter>
    <oddHeader>&amp;R&amp;"Arial Narrow,обычный"&amp;12Приложение 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70" zoomScaleSheetLayoutView="70" zoomScalePageLayoutView="0" workbookViewId="0" topLeftCell="A1">
      <pane xSplit="5" ySplit="1" topLeftCell="F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H5" sqref="AH5"/>
    </sheetView>
  </sheetViews>
  <sheetFormatPr defaultColWidth="9.28125" defaultRowHeight="12.75"/>
  <cols>
    <col min="1" max="1" width="22.57421875" style="4" customWidth="1"/>
    <col min="2" max="2" width="16.28125" style="4" hidden="1" customWidth="1"/>
    <col min="3" max="3" width="13.7109375" style="4" hidden="1" customWidth="1"/>
    <col min="4" max="4" width="16.28125" style="4" hidden="1" customWidth="1"/>
    <col min="5" max="5" width="9.421875" style="4" hidden="1" customWidth="1"/>
    <col min="6" max="6" width="16.28125" style="4" hidden="1" customWidth="1"/>
    <col min="7" max="7" width="13.7109375" style="4" hidden="1" customWidth="1"/>
    <col min="8" max="8" width="16.28125" style="4" hidden="1" customWidth="1"/>
    <col min="9" max="9" width="12.7109375" style="4" hidden="1" customWidth="1"/>
    <col min="10" max="10" width="16.28125" style="4" hidden="1" customWidth="1"/>
    <col min="11" max="11" width="13.7109375" style="4" hidden="1" customWidth="1"/>
    <col min="12" max="12" width="16.28125" style="4" hidden="1" customWidth="1"/>
    <col min="13" max="13" width="12.7109375" style="4" hidden="1" customWidth="1"/>
    <col min="14" max="14" width="16.28125" style="4" hidden="1" customWidth="1"/>
    <col min="15" max="15" width="13.7109375" style="4" hidden="1" customWidth="1"/>
    <col min="16" max="16" width="16.8515625" style="4" hidden="1" customWidth="1"/>
    <col min="17" max="17" width="17.28125" style="4" hidden="1" customWidth="1"/>
    <col min="18" max="18" width="16.28125" style="4" hidden="1" customWidth="1"/>
    <col min="19" max="19" width="13.7109375" style="4" hidden="1" customWidth="1"/>
    <col min="20" max="20" width="16.421875" style="4" hidden="1" customWidth="1"/>
    <col min="21" max="21" width="12.7109375" style="4" hidden="1" customWidth="1"/>
    <col min="22" max="22" width="16.28125" style="4" hidden="1" customWidth="1"/>
    <col min="23" max="23" width="13.7109375" style="4" hidden="1" customWidth="1"/>
    <col min="24" max="24" width="16.421875" style="4" hidden="1" customWidth="1"/>
    <col min="25" max="25" width="12.7109375" style="4" hidden="1" customWidth="1"/>
    <col min="26" max="26" width="16.28125" style="4" hidden="1" customWidth="1"/>
    <col min="27" max="27" width="13.140625" style="4" hidden="1" customWidth="1"/>
    <col min="28" max="28" width="16.421875" style="4" hidden="1" customWidth="1"/>
    <col min="29" max="29" width="13.140625" style="4" hidden="1" customWidth="1"/>
    <col min="30" max="30" width="16.28125" style="4" hidden="1" customWidth="1"/>
    <col min="31" max="31" width="13.140625" style="4" hidden="1" customWidth="1"/>
    <col min="32" max="32" width="16.421875" style="4" hidden="1" customWidth="1"/>
    <col min="33" max="33" width="13.140625" style="4" hidden="1" customWidth="1"/>
    <col min="34" max="34" width="11.7109375" style="4" customWidth="1"/>
    <col min="35" max="35" width="12.7109375" style="4" customWidth="1"/>
    <col min="36" max="36" width="11.7109375" style="4" customWidth="1"/>
    <col min="37" max="37" width="12.7109375" style="4" customWidth="1"/>
    <col min="38" max="38" width="11.7109375" style="4" customWidth="1"/>
    <col min="39" max="39" width="12.7109375" style="4" customWidth="1"/>
    <col min="40" max="40" width="11.7109375" style="4" customWidth="1"/>
    <col min="41" max="41" width="12.7109375" style="4" customWidth="1"/>
    <col min="42" max="16384" width="9.28125" style="4" customWidth="1"/>
  </cols>
  <sheetData>
    <row r="1" spans="1:41" ht="59.25" customHeight="1">
      <c r="A1" s="583" t="s">
        <v>202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</row>
    <row r="2" ht="9.75" customHeight="1">
      <c r="A2" s="43"/>
    </row>
    <row r="3" spans="1:41" ht="18">
      <c r="A3" s="44"/>
      <c r="D3" s="584"/>
      <c r="E3" s="584"/>
      <c r="H3" s="585"/>
      <c r="I3" s="585"/>
      <c r="P3" s="586"/>
      <c r="Q3" s="586"/>
      <c r="T3" s="45"/>
      <c r="U3" s="45"/>
      <c r="X3" s="586"/>
      <c r="Y3" s="586"/>
      <c r="AB3" s="586"/>
      <c r="AC3" s="586"/>
      <c r="AF3" s="586"/>
      <c r="AG3" s="586"/>
      <c r="AJ3" s="586"/>
      <c r="AK3" s="586"/>
      <c r="AN3" s="587" t="s">
        <v>7</v>
      </c>
      <c r="AO3" s="587"/>
    </row>
    <row r="4" spans="1:41" ht="22.5" customHeight="1">
      <c r="A4" s="588" t="s">
        <v>0</v>
      </c>
      <c r="B4" s="581" t="s">
        <v>14</v>
      </c>
      <c r="C4" s="582"/>
      <c r="D4" s="582"/>
      <c r="E4" s="582"/>
      <c r="F4" s="581" t="s">
        <v>4</v>
      </c>
      <c r="G4" s="582"/>
      <c r="H4" s="582"/>
      <c r="I4" s="582"/>
      <c r="J4" s="581" t="s">
        <v>5</v>
      </c>
      <c r="K4" s="582"/>
      <c r="L4" s="582"/>
      <c r="M4" s="582"/>
      <c r="N4" s="581" t="s">
        <v>3</v>
      </c>
      <c r="O4" s="582"/>
      <c r="P4" s="582"/>
      <c r="Q4" s="582"/>
      <c r="R4" s="581" t="s">
        <v>1</v>
      </c>
      <c r="S4" s="582"/>
      <c r="T4" s="582"/>
      <c r="U4" s="582"/>
      <c r="V4" s="581" t="s">
        <v>6</v>
      </c>
      <c r="W4" s="582"/>
      <c r="X4" s="582"/>
      <c r="Y4" s="582"/>
      <c r="Z4" s="581" t="s">
        <v>15</v>
      </c>
      <c r="AA4" s="582"/>
      <c r="AB4" s="582"/>
      <c r="AC4" s="582"/>
      <c r="AD4" s="581" t="s">
        <v>46</v>
      </c>
      <c r="AE4" s="582"/>
      <c r="AF4" s="582"/>
      <c r="AG4" s="582"/>
      <c r="AH4" s="582" t="s">
        <v>37</v>
      </c>
      <c r="AI4" s="582"/>
      <c r="AJ4" s="582"/>
      <c r="AK4" s="582"/>
      <c r="AL4" s="582" t="s">
        <v>45</v>
      </c>
      <c r="AM4" s="582"/>
      <c r="AN4" s="582"/>
      <c r="AO4" s="582"/>
    </row>
    <row r="5" spans="1:41" s="48" customFormat="1" ht="75.75" customHeight="1">
      <c r="A5" s="589"/>
      <c r="B5" s="46" t="s">
        <v>47</v>
      </c>
      <c r="C5" s="46" t="s">
        <v>16</v>
      </c>
      <c r="D5" s="46" t="s">
        <v>48</v>
      </c>
      <c r="E5" s="46" t="s">
        <v>16</v>
      </c>
      <c r="F5" s="46" t="s">
        <v>47</v>
      </c>
      <c r="G5" s="46" t="s">
        <v>16</v>
      </c>
      <c r="H5" s="46" t="s">
        <v>48</v>
      </c>
      <c r="I5" s="46" t="s">
        <v>16</v>
      </c>
      <c r="J5" s="46" t="s">
        <v>47</v>
      </c>
      <c r="K5" s="46" t="s">
        <v>16</v>
      </c>
      <c r="L5" s="46" t="s">
        <v>48</v>
      </c>
      <c r="M5" s="46" t="s">
        <v>16</v>
      </c>
      <c r="N5" s="46" t="s">
        <v>47</v>
      </c>
      <c r="O5" s="46" t="s">
        <v>16</v>
      </c>
      <c r="P5" s="46" t="s">
        <v>48</v>
      </c>
      <c r="Q5" s="46" t="s">
        <v>16</v>
      </c>
      <c r="R5" s="46" t="s">
        <v>47</v>
      </c>
      <c r="S5" s="46" t="s">
        <v>16</v>
      </c>
      <c r="T5" s="46" t="s">
        <v>48</v>
      </c>
      <c r="U5" s="46" t="s">
        <v>16</v>
      </c>
      <c r="V5" s="46" t="s">
        <v>47</v>
      </c>
      <c r="W5" s="46" t="s">
        <v>16</v>
      </c>
      <c r="X5" s="46" t="s">
        <v>48</v>
      </c>
      <c r="Y5" s="46" t="s">
        <v>16</v>
      </c>
      <c r="Z5" s="46" t="s">
        <v>47</v>
      </c>
      <c r="AA5" s="47" t="s">
        <v>16</v>
      </c>
      <c r="AB5" s="46" t="s">
        <v>48</v>
      </c>
      <c r="AC5" s="47" t="s">
        <v>16</v>
      </c>
      <c r="AD5" s="46" t="s">
        <v>47</v>
      </c>
      <c r="AE5" s="47" t="s">
        <v>16</v>
      </c>
      <c r="AF5" s="46" t="s">
        <v>48</v>
      </c>
      <c r="AG5" s="47" t="s">
        <v>16</v>
      </c>
      <c r="AH5" s="46" t="s">
        <v>47</v>
      </c>
      <c r="AI5" s="47" t="s">
        <v>16</v>
      </c>
      <c r="AJ5" s="46" t="s">
        <v>140</v>
      </c>
      <c r="AK5" s="47" t="s">
        <v>16</v>
      </c>
      <c r="AL5" s="46" t="s">
        <v>47</v>
      </c>
      <c r="AM5" s="47" t="s">
        <v>16</v>
      </c>
      <c r="AN5" s="46" t="s">
        <v>140</v>
      </c>
      <c r="AO5" s="47" t="s">
        <v>16</v>
      </c>
    </row>
    <row r="6" spans="1:41" s="48" customFormat="1" ht="19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22.5" customHeight="1">
      <c r="A7" s="51" t="s">
        <v>17</v>
      </c>
      <c r="B7" s="416">
        <v>131.157205</v>
      </c>
      <c r="C7" s="53">
        <v>156.76776913156766</v>
      </c>
      <c r="D7" s="417">
        <v>123.42579</v>
      </c>
      <c r="E7" s="53">
        <v>157.33474995101525</v>
      </c>
      <c r="F7" s="416">
        <v>59.920666</v>
      </c>
      <c r="G7" s="53">
        <f>F7/B7*100</f>
        <v>45.68614129890919</v>
      </c>
      <c r="H7" s="417">
        <v>55.778396</v>
      </c>
      <c r="I7" s="53">
        <f>H7/D7*100</f>
        <v>45.19184847834476</v>
      </c>
      <c r="J7" s="416">
        <v>112.400834</v>
      </c>
      <c r="K7" s="53">
        <f>J7/F7*100</f>
        <v>187.5827515001252</v>
      </c>
      <c r="L7" s="416">
        <v>110.212691</v>
      </c>
      <c r="M7" s="53">
        <f>L7/H7*100</f>
        <v>197.5902838798018</v>
      </c>
      <c r="N7" s="416">
        <v>145.034359</v>
      </c>
      <c r="O7" s="53">
        <f>N7/J7*100</f>
        <v>129.03316980726316</v>
      </c>
      <c r="P7" s="417">
        <v>142.322289</v>
      </c>
      <c r="Q7" s="53">
        <f>P7/L7*100</f>
        <v>129.13421105015937</v>
      </c>
      <c r="R7" s="416">
        <v>189.729401</v>
      </c>
      <c r="S7" s="53">
        <f>R7/N7*100</f>
        <v>130.8168645748281</v>
      </c>
      <c r="T7" s="417">
        <v>187.026876</v>
      </c>
      <c r="U7" s="53">
        <f>T7/P7*100</f>
        <v>131.41081225864767</v>
      </c>
      <c r="V7" s="416">
        <v>206.394046</v>
      </c>
      <c r="W7" s="53">
        <f>V7/R7*100</f>
        <v>108.7833751185458</v>
      </c>
      <c r="X7" s="417">
        <v>203.441569</v>
      </c>
      <c r="Y7" s="53">
        <f>X7/T7*100</f>
        <v>108.77664929825379</v>
      </c>
      <c r="Z7" s="416">
        <v>239.662245</v>
      </c>
      <c r="AA7" s="54">
        <f>Z7/V7*100</f>
        <v>116.11877844576969</v>
      </c>
      <c r="AB7" s="417">
        <v>236.589632</v>
      </c>
      <c r="AC7" s="54">
        <f>AB7/X7*100</f>
        <v>116.29365284731952</v>
      </c>
      <c r="AD7" s="416">
        <v>164.234721</v>
      </c>
      <c r="AE7" s="54">
        <f>AD7/Z7*100</f>
        <v>68.52757346072595</v>
      </c>
      <c r="AF7" s="417">
        <v>160.735677</v>
      </c>
      <c r="AG7" s="54">
        <f>AF7/AB7*100</f>
        <v>67.9385971571231</v>
      </c>
      <c r="AH7" s="416">
        <v>200.078575</v>
      </c>
      <c r="AI7" s="53">
        <f>AH7/AD7*100</f>
        <v>121.82477236345169</v>
      </c>
      <c r="AJ7" s="417">
        <v>194.949746</v>
      </c>
      <c r="AK7" s="53">
        <f>AJ7/AF7*100</f>
        <v>121.28592085999674</v>
      </c>
      <c r="AL7" s="417">
        <v>330.439223</v>
      </c>
      <c r="AM7" s="53">
        <f>AL7/AH7*100</f>
        <v>165.1547263368904</v>
      </c>
      <c r="AN7" s="417">
        <v>326.30965</v>
      </c>
      <c r="AO7" s="53">
        <f>AN7/AJ7*100</f>
        <v>167.38141838871644</v>
      </c>
    </row>
    <row r="8" spans="1:41" ht="22.5" customHeight="1">
      <c r="A8" s="55" t="s">
        <v>18</v>
      </c>
      <c r="B8" s="54">
        <v>100.81614623283173</v>
      </c>
      <c r="C8" s="54"/>
      <c r="D8" s="54">
        <v>101.02044193772575</v>
      </c>
      <c r="E8" s="54"/>
      <c r="F8" s="54">
        <f>F7/B40*100</f>
        <v>76.54193267790306</v>
      </c>
      <c r="G8" s="54"/>
      <c r="H8" s="54">
        <f>H7/D40*100</f>
        <v>76.75894013469943</v>
      </c>
      <c r="I8" s="54"/>
      <c r="J8" s="54">
        <f>J7/F40*100</f>
        <v>100.04029083917652</v>
      </c>
      <c r="K8" s="54"/>
      <c r="L8" s="54">
        <f>L7/H40*100</f>
        <v>105.08809826203824</v>
      </c>
      <c r="M8" s="54"/>
      <c r="N8" s="54">
        <f>N7/J40*100</f>
        <v>108.6367581973944</v>
      </c>
      <c r="O8" s="54"/>
      <c r="P8" s="54">
        <f>P7/L40*100</f>
        <v>109.1632381956089</v>
      </c>
      <c r="Q8" s="54"/>
      <c r="R8" s="54">
        <f>R7/N40*100</f>
        <v>102.45102581971636</v>
      </c>
      <c r="S8" s="54"/>
      <c r="T8" s="54">
        <f>T7/P40*100</f>
        <v>102.74002438291178</v>
      </c>
      <c r="U8" s="54"/>
      <c r="V8" s="54">
        <f>V7/R40*100</f>
        <v>101.73728223132544</v>
      </c>
      <c r="W8" s="54"/>
      <c r="X8" s="54">
        <f>X7/T40*100</f>
        <v>102.05038837512981</v>
      </c>
      <c r="Y8" s="54"/>
      <c r="Z8" s="54">
        <f>Z7/V40*100</f>
        <v>107.338526484969</v>
      </c>
      <c r="AA8" s="54"/>
      <c r="AB8" s="54">
        <f>AB7/X40*100</f>
        <v>107.50457581290686</v>
      </c>
      <c r="AC8" s="54"/>
      <c r="AD8" s="54">
        <f>AD7/Z40*100</f>
        <v>70.83736175190981</v>
      </c>
      <c r="AE8" s="54"/>
      <c r="AF8" s="54">
        <f>AF7/AB40*100</f>
        <v>71.25099792977791</v>
      </c>
      <c r="AG8" s="54"/>
      <c r="AH8" s="53">
        <f>AH7/AD40*100</f>
        <v>86.31744958282788</v>
      </c>
      <c r="AI8" s="53"/>
      <c r="AJ8" s="53">
        <f>AJ7/AF40*100</f>
        <v>88.05444085027484</v>
      </c>
      <c r="AK8" s="53"/>
      <c r="AL8" s="53">
        <f>AL7/AH40*100</f>
        <v>122.9133126641785</v>
      </c>
      <c r="AM8" s="53"/>
      <c r="AN8" s="53">
        <f>AN7/AJ40*100</f>
        <v>125.12090749063375</v>
      </c>
      <c r="AO8" s="53"/>
    </row>
    <row r="9" spans="1:41" ht="22.5" customHeight="1">
      <c r="A9" s="51" t="s">
        <v>19</v>
      </c>
      <c r="B9" s="416">
        <v>132.1852</v>
      </c>
      <c r="C9" s="53">
        <v>171.69615869701852</v>
      </c>
      <c r="D9" s="416">
        <v>124.434388</v>
      </c>
      <c r="E9" s="53">
        <v>171.60485634409457</v>
      </c>
      <c r="F9" s="416">
        <v>61.894832</v>
      </c>
      <c r="G9" s="53">
        <f>F9/B9*100</f>
        <v>46.824328290913044</v>
      </c>
      <c r="H9" s="416">
        <v>57.542678</v>
      </c>
      <c r="I9" s="53">
        <f>H9/D9*100</f>
        <v>46.243388925575786</v>
      </c>
      <c r="J9" s="416">
        <v>115.397038</v>
      </c>
      <c r="K9" s="53">
        <f>J9/F9*100</f>
        <v>186.44050605065055</v>
      </c>
      <c r="L9" s="416">
        <v>113.582221</v>
      </c>
      <c r="M9" s="53">
        <f>L9/H9*100</f>
        <v>197.38779102355994</v>
      </c>
      <c r="N9" s="416">
        <v>142.309798</v>
      </c>
      <c r="O9" s="53">
        <f>N9/J9*100</f>
        <v>123.32188110408866</v>
      </c>
      <c r="P9" s="416">
        <v>140.615345</v>
      </c>
      <c r="Q9" s="53">
        <f>P9/L9*100</f>
        <v>123.80048898674025</v>
      </c>
      <c r="R9" s="416">
        <v>214.298828</v>
      </c>
      <c r="S9" s="53">
        <f>R9/N9*100</f>
        <v>150.58613743517503</v>
      </c>
      <c r="T9" s="416">
        <v>211.998446</v>
      </c>
      <c r="U9" s="53">
        <f>T9/P9*100</f>
        <v>150.76480166513832</v>
      </c>
      <c r="V9" s="416">
        <v>222.65365</v>
      </c>
      <c r="W9" s="53">
        <f>V9/R9*100</f>
        <v>103.89867834461512</v>
      </c>
      <c r="X9" s="416">
        <v>219.460503</v>
      </c>
      <c r="Y9" s="53">
        <f>X9/T9*100</f>
        <v>103.51986400881448</v>
      </c>
      <c r="Z9" s="416">
        <v>248.225694</v>
      </c>
      <c r="AA9" s="54">
        <f>Z9/V9*100</f>
        <v>111.48512229644562</v>
      </c>
      <c r="AB9" s="416">
        <v>245.521305</v>
      </c>
      <c r="AC9" s="54">
        <f>AB9/X9*100</f>
        <v>111.8749395192993</v>
      </c>
      <c r="AD9" s="416">
        <v>304.142228</v>
      </c>
      <c r="AE9" s="54">
        <f>AD9/Z9*100</f>
        <v>122.52648913935558</v>
      </c>
      <c r="AF9" s="416">
        <v>299.981671</v>
      </c>
      <c r="AG9" s="54">
        <f>AF9/AB9*100</f>
        <v>122.18152351381481</v>
      </c>
      <c r="AH9" s="416">
        <v>176.729886</v>
      </c>
      <c r="AI9" s="53">
        <f>AH9/AD9*100</f>
        <v>58.10764495353141</v>
      </c>
      <c r="AJ9" s="416">
        <v>172.226136</v>
      </c>
      <c r="AK9" s="53">
        <f>AJ9/AF9*100</f>
        <v>57.41221969524931</v>
      </c>
      <c r="AL9" s="416">
        <v>374.088101</v>
      </c>
      <c r="AM9" s="53">
        <f>AL9/AH9*100</f>
        <v>211.67223578699077</v>
      </c>
      <c r="AN9" s="416">
        <v>369.32077</v>
      </c>
      <c r="AO9" s="53">
        <f>AN9/AJ9*100</f>
        <v>214.4394448935439</v>
      </c>
    </row>
    <row r="10" spans="1:41" ht="22.5" customHeight="1">
      <c r="A10" s="55" t="s">
        <v>18</v>
      </c>
      <c r="B10" s="54">
        <v>100.78378843160007</v>
      </c>
      <c r="C10" s="54"/>
      <c r="D10" s="54">
        <v>100.81716957209672</v>
      </c>
      <c r="E10" s="54"/>
      <c r="F10" s="54">
        <f>F9/F7*100</f>
        <v>103.29463294016125</v>
      </c>
      <c r="G10" s="54"/>
      <c r="H10" s="54">
        <f>H9/H7*100</f>
        <v>103.16302032062737</v>
      </c>
      <c r="I10" s="54"/>
      <c r="J10" s="54">
        <f>J9/J7*100</f>
        <v>102.6656421428332</v>
      </c>
      <c r="K10" s="54"/>
      <c r="L10" s="54">
        <f>L9/L7*100</f>
        <v>103.05729763916207</v>
      </c>
      <c r="M10" s="54"/>
      <c r="N10" s="54">
        <f>N9/N7*100</f>
        <v>98.12143755535887</v>
      </c>
      <c r="O10" s="54"/>
      <c r="P10" s="54">
        <f>P9/P7*100</f>
        <v>98.80064885690531</v>
      </c>
      <c r="Q10" s="54"/>
      <c r="R10" s="54">
        <f>R9/R7*100</f>
        <v>112.94972042841161</v>
      </c>
      <c r="S10" s="54"/>
      <c r="T10" s="54">
        <f>T9/T7*100</f>
        <v>113.35186179338204</v>
      </c>
      <c r="U10" s="54"/>
      <c r="V10" s="54">
        <f>V9/V7*100</f>
        <v>107.87794237048874</v>
      </c>
      <c r="W10" s="54"/>
      <c r="X10" s="54">
        <f>X9/X7*100</f>
        <v>107.87397289489051</v>
      </c>
      <c r="Y10" s="54"/>
      <c r="Z10" s="54">
        <f>Z9/Z7*100</f>
        <v>103.57313226369887</v>
      </c>
      <c r="AA10" s="54"/>
      <c r="AB10" s="54">
        <f>AB9/AB7*100</f>
        <v>103.77517515222307</v>
      </c>
      <c r="AC10" s="54"/>
      <c r="AD10" s="54">
        <f>AD9/AD7*100</f>
        <v>185.18753290907347</v>
      </c>
      <c r="AE10" s="54"/>
      <c r="AF10" s="54">
        <f>AF9/AF7*100</f>
        <v>186.6304211976536</v>
      </c>
      <c r="AG10" s="54"/>
      <c r="AH10" s="53">
        <f>AH9/AH7*100</f>
        <v>88.33024025685908</v>
      </c>
      <c r="AI10" s="53"/>
      <c r="AJ10" s="53">
        <f>AJ9/AJ7*100</f>
        <v>88.34386273065469</v>
      </c>
      <c r="AK10" s="53"/>
      <c r="AL10" s="53">
        <f>AL9/AL7*100</f>
        <v>113.20935136080985</v>
      </c>
      <c r="AM10" s="53"/>
      <c r="AN10" s="53">
        <f>AN9/AN7*100</f>
        <v>113.18107509232411</v>
      </c>
      <c r="AO10" s="53"/>
    </row>
    <row r="11" spans="1:41" ht="22.5" customHeight="1">
      <c r="A11" s="51" t="s">
        <v>20</v>
      </c>
      <c r="B11" s="416">
        <v>128.47285</v>
      </c>
      <c r="C11" s="53">
        <v>169.56705200618435</v>
      </c>
      <c r="D11" s="416">
        <v>121.006614</v>
      </c>
      <c r="E11" s="53">
        <v>170.3428597555767</v>
      </c>
      <c r="F11" s="416">
        <v>59.804734</v>
      </c>
      <c r="G11" s="53">
        <f>F11/B11*100</f>
        <v>46.550484401957306</v>
      </c>
      <c r="H11" s="416">
        <v>55.535231</v>
      </c>
      <c r="I11" s="53">
        <f>H11/D11*100</f>
        <v>45.89437648424738</v>
      </c>
      <c r="J11" s="416">
        <v>102.734048</v>
      </c>
      <c r="K11" s="53">
        <f>J11/F11*100</f>
        <v>171.78246792302429</v>
      </c>
      <c r="L11" s="416">
        <v>100.815198</v>
      </c>
      <c r="M11" s="53">
        <f>L11/H11*100</f>
        <v>181.5337690771467</v>
      </c>
      <c r="N11" s="416">
        <v>153.230954</v>
      </c>
      <c r="O11" s="53">
        <f>N11/J11*100</f>
        <v>149.15303833837055</v>
      </c>
      <c r="P11" s="416">
        <v>150.524043</v>
      </c>
      <c r="Q11" s="53">
        <f>P11/L11*100</f>
        <v>149.30689616857174</v>
      </c>
      <c r="R11" s="416">
        <v>208.635488</v>
      </c>
      <c r="S11" s="53">
        <f>R11/N11*100</f>
        <v>136.15753381004208</v>
      </c>
      <c r="T11" s="416">
        <v>205.941474</v>
      </c>
      <c r="U11" s="53">
        <f>T11/P11*100</f>
        <v>136.81633172715138</v>
      </c>
      <c r="V11" s="416">
        <v>203.199261</v>
      </c>
      <c r="W11" s="53">
        <f>V11/R11*100</f>
        <v>97.39439006656431</v>
      </c>
      <c r="X11" s="416">
        <v>200.489157</v>
      </c>
      <c r="Y11" s="53">
        <f>X11/T11*100</f>
        <v>97.35249199974164</v>
      </c>
      <c r="Z11" s="416">
        <v>233.975454</v>
      </c>
      <c r="AA11" s="54">
        <f>Z11/V11*100</f>
        <v>115.14581935413632</v>
      </c>
      <c r="AB11" s="416">
        <v>231.13049</v>
      </c>
      <c r="AC11" s="54">
        <f>AB11/X11*100</f>
        <v>115.28328686623188</v>
      </c>
      <c r="AD11" s="416">
        <v>318.19001</v>
      </c>
      <c r="AE11" s="54">
        <f>AD11/Z11*100</f>
        <v>135.99290205886297</v>
      </c>
      <c r="AF11" s="416">
        <v>313.601667</v>
      </c>
      <c r="AG11" s="54">
        <f>AF11/AB11*100</f>
        <v>135.6816519534052</v>
      </c>
      <c r="AH11" s="416">
        <v>201.480642</v>
      </c>
      <c r="AI11" s="53">
        <f>AH11/AD11*100</f>
        <v>63.320857245015326</v>
      </c>
      <c r="AJ11" s="416">
        <v>198.159776</v>
      </c>
      <c r="AK11" s="53">
        <f>AJ11/AF11*100</f>
        <v>63.18836819193311</v>
      </c>
      <c r="AL11" s="416">
        <v>325.433459</v>
      </c>
      <c r="AM11" s="53">
        <f>AL11/AH11*100</f>
        <v>161.5209559437477</v>
      </c>
      <c r="AN11" s="416">
        <v>320.721359</v>
      </c>
      <c r="AO11" s="53">
        <f>AN11/AJ11*100</f>
        <v>161.8498796647812</v>
      </c>
    </row>
    <row r="12" spans="1:41" ht="22.5" customHeight="1">
      <c r="A12" s="55" t="s">
        <v>18</v>
      </c>
      <c r="B12" s="54">
        <v>97.19155397124639</v>
      </c>
      <c r="C12" s="54"/>
      <c r="D12" s="54">
        <v>97.24531614202981</v>
      </c>
      <c r="E12" s="54"/>
      <c r="F12" s="54">
        <f>F11/F9*100</f>
        <v>96.62314617802016</v>
      </c>
      <c r="G12" s="54"/>
      <c r="H12" s="54">
        <f>H11/H9*100</f>
        <v>96.51137717295674</v>
      </c>
      <c r="I12" s="54"/>
      <c r="J12" s="54">
        <f>J11/J9*100</f>
        <v>89.02659009323966</v>
      </c>
      <c r="K12" s="54"/>
      <c r="L12" s="54">
        <f>L11/L9*100</f>
        <v>88.7596642435791</v>
      </c>
      <c r="M12" s="54"/>
      <c r="N12" s="54">
        <f>N11/N9*100</f>
        <v>107.67421228438536</v>
      </c>
      <c r="O12" s="54"/>
      <c r="P12" s="54">
        <f>P11/P9*100</f>
        <v>107.04666905308238</v>
      </c>
      <c r="Q12" s="54"/>
      <c r="R12" s="54">
        <f>R11/R9*100</f>
        <v>97.35726972804537</v>
      </c>
      <c r="S12" s="54"/>
      <c r="T12" s="54">
        <f>T11/T9*100</f>
        <v>97.14291679289008</v>
      </c>
      <c r="U12" s="54"/>
      <c r="V12" s="54">
        <f>V11/V9*100</f>
        <v>91.262488173897</v>
      </c>
      <c r="W12" s="54"/>
      <c r="X12" s="54">
        <f>X11/X9*100</f>
        <v>91.35546226283824</v>
      </c>
      <c r="Y12" s="54"/>
      <c r="Z12" s="54">
        <f>Z11/Z9*100</f>
        <v>94.25915997237578</v>
      </c>
      <c r="AA12" s="54"/>
      <c r="AB12" s="54">
        <f>AB11/AB9*100</f>
        <v>94.1386695545627</v>
      </c>
      <c r="AC12" s="54"/>
      <c r="AD12" s="54">
        <f>AD11/AD9*100</f>
        <v>104.61881998181455</v>
      </c>
      <c r="AE12" s="54"/>
      <c r="AF12" s="54">
        <f>AF11/AF9*100</f>
        <v>104.54027606239984</v>
      </c>
      <c r="AG12" s="54"/>
      <c r="AH12" s="53">
        <f>AH11/AH9*100</f>
        <v>114.00485031716707</v>
      </c>
      <c r="AI12" s="53"/>
      <c r="AJ12" s="53">
        <f>AJ11/AJ9*100</f>
        <v>115.05790038743015</v>
      </c>
      <c r="AK12" s="53"/>
      <c r="AL12" s="53">
        <f>AL11/AL9*100</f>
        <v>86.99380122758838</v>
      </c>
      <c r="AM12" s="53"/>
      <c r="AN12" s="53">
        <f>AN11/AN9*100</f>
        <v>86.84086708689577</v>
      </c>
      <c r="AO12" s="53"/>
    </row>
    <row r="13" spans="1:41" s="56" customFormat="1" ht="22.5" customHeight="1">
      <c r="A13" s="51" t="s">
        <v>21</v>
      </c>
      <c r="B13" s="52">
        <v>391.815255</v>
      </c>
      <c r="C13" s="418">
        <v>165.7309576865113</v>
      </c>
      <c r="D13" s="52">
        <v>368.86679200000003</v>
      </c>
      <c r="E13" s="418">
        <v>166.15835246274636</v>
      </c>
      <c r="F13" s="52">
        <f>F7+F9+F11</f>
        <v>181.620232</v>
      </c>
      <c r="G13" s="418">
        <f>F13/B13*100</f>
        <v>46.35353771511525</v>
      </c>
      <c r="H13" s="52">
        <f>H7+H9+H11</f>
        <v>168.85630500000002</v>
      </c>
      <c r="I13" s="418">
        <f>H13/D13*100</f>
        <v>45.77704164814056</v>
      </c>
      <c r="J13" s="52">
        <f>J7+J9+J11</f>
        <v>330.53192</v>
      </c>
      <c r="K13" s="418">
        <f>J13/F13*100</f>
        <v>181.99069363593813</v>
      </c>
      <c r="L13" s="52">
        <f>L7+L9+L11</f>
        <v>324.61011</v>
      </c>
      <c r="M13" s="418">
        <f>L13/H13*100</f>
        <v>192.24044373113577</v>
      </c>
      <c r="N13" s="52">
        <f>N7+N9+N11</f>
        <v>440.575111</v>
      </c>
      <c r="O13" s="418">
        <f>N13/J13*100</f>
        <v>133.29275762534522</v>
      </c>
      <c r="P13" s="52">
        <f>P7+P9+P11</f>
        <v>433.461677</v>
      </c>
      <c r="Q13" s="418">
        <f>P13/L13*100</f>
        <v>133.53301811825884</v>
      </c>
      <c r="R13" s="52">
        <f>R7+R9+R11</f>
        <v>612.663717</v>
      </c>
      <c r="S13" s="418">
        <f>R13/N13*100</f>
        <v>139.05999265582662</v>
      </c>
      <c r="T13" s="52">
        <f>T7+T9+T11</f>
        <v>604.9667959999999</v>
      </c>
      <c r="U13" s="418">
        <f>T13/P13*100</f>
        <v>139.56638570380466</v>
      </c>
      <c r="V13" s="52">
        <f>V7+V9+V11</f>
        <v>632.246957</v>
      </c>
      <c r="W13" s="418">
        <f>V13/R13*100</f>
        <v>103.19640929544387</v>
      </c>
      <c r="X13" s="52">
        <f>X7+X9+X11</f>
        <v>623.391229</v>
      </c>
      <c r="Y13" s="418">
        <f>X13/T13*100</f>
        <v>103.04552797307574</v>
      </c>
      <c r="Z13" s="52">
        <f>Z7+Z9+Z11</f>
        <v>721.8633930000001</v>
      </c>
      <c r="AA13" s="419">
        <f>Z13/V13*100</f>
        <v>114.1742771567029</v>
      </c>
      <c r="AB13" s="52">
        <f>AB7+AB9+AB11</f>
        <v>713.241427</v>
      </c>
      <c r="AC13" s="419">
        <f>AB13/X13*100</f>
        <v>114.41313156492936</v>
      </c>
      <c r="AD13" s="52">
        <f>AD7+AD9+AD11</f>
        <v>786.566959</v>
      </c>
      <c r="AE13" s="419">
        <f>AD13/Z13*100</f>
        <v>108.96340867641143</v>
      </c>
      <c r="AF13" s="52">
        <f>AF7+AF9+AF11</f>
        <v>774.319015</v>
      </c>
      <c r="AG13" s="419">
        <f>AF13/AB13*100</f>
        <v>108.56338200332831</v>
      </c>
      <c r="AH13" s="52">
        <f>AH7+AH9+AH11</f>
        <v>578.289103</v>
      </c>
      <c r="AI13" s="418">
        <f>AH13/AD13*100</f>
        <v>73.52064517624875</v>
      </c>
      <c r="AJ13" s="52">
        <f>AJ7+AJ9+AJ11</f>
        <v>565.335658</v>
      </c>
      <c r="AK13" s="418">
        <f>AJ13/AF13*100</f>
        <v>73.01069030314333</v>
      </c>
      <c r="AL13" s="58">
        <f>AL7+AL9+AL11</f>
        <v>1029.960783</v>
      </c>
      <c r="AM13" s="420">
        <f>AL13/AH13*100</f>
        <v>178.10482294355114</v>
      </c>
      <c r="AN13" s="58">
        <f>AN7+AN9+AN11</f>
        <v>1016.351779</v>
      </c>
      <c r="AO13" s="418">
        <f>AN13/AJ13*100</f>
        <v>179.77846693689364</v>
      </c>
    </row>
    <row r="14" spans="1:41" ht="22.5" customHeight="1">
      <c r="A14" s="55" t="s">
        <v>18</v>
      </c>
      <c r="B14" s="54">
        <v>109.19717015765782</v>
      </c>
      <c r="C14" s="54"/>
      <c r="D14" s="54">
        <v>109.58056308916721</v>
      </c>
      <c r="E14" s="54"/>
      <c r="F14" s="54">
        <f>F13/B42*100</f>
        <v>55.32593713235463</v>
      </c>
      <c r="G14" s="54"/>
      <c r="H14" s="54">
        <f>H13/D42*100</f>
        <v>55.111088431423205</v>
      </c>
      <c r="I14" s="54"/>
      <c r="J14" s="54">
        <f>J13/F42*100</f>
        <v>102.12770575052178</v>
      </c>
      <c r="K14" s="54"/>
      <c r="L14" s="54">
        <f>L13/H42*100</f>
        <v>107.81963381347859</v>
      </c>
      <c r="M14" s="54"/>
      <c r="N14" s="54">
        <f>N13/J42*100</f>
        <v>115.6162849892592</v>
      </c>
      <c r="O14" s="54"/>
      <c r="P14" s="54">
        <f>P13/L42*100</f>
        <v>116.36995949763337</v>
      </c>
      <c r="Q14" s="54"/>
      <c r="R14" s="54">
        <f>R13/N42*100</f>
        <v>108.78732614635457</v>
      </c>
      <c r="S14" s="54"/>
      <c r="T14" s="54">
        <f>T13/P42*100</f>
        <v>109.4029959718011</v>
      </c>
      <c r="U14" s="54"/>
      <c r="V14" s="54">
        <f>V13/R42*100</f>
        <v>101.73871324230785</v>
      </c>
      <c r="W14" s="54"/>
      <c r="X14" s="54">
        <f>X13/T42*100</f>
        <v>102.21385385666808</v>
      </c>
      <c r="Y14" s="54"/>
      <c r="Z14" s="54">
        <f>Z13/V42*100</f>
        <v>106.77348006474202</v>
      </c>
      <c r="AA14" s="54"/>
      <c r="AB14" s="54">
        <f>AB13/X42*100</f>
        <v>107.26340021371819</v>
      </c>
      <c r="AC14" s="54"/>
      <c r="AD14" s="54">
        <f>AD13/Z42*100</f>
        <v>112.57201598478717</v>
      </c>
      <c r="AE14" s="54"/>
      <c r="AF14" s="54">
        <f>AF13/AB42*100</f>
        <v>113.28924373868996</v>
      </c>
      <c r="AG14" s="54"/>
      <c r="AH14" s="53">
        <f>AH13/AD42*100</f>
        <v>77.50945946189739</v>
      </c>
      <c r="AI14" s="53"/>
      <c r="AJ14" s="53">
        <f>AJ13/AF42*100</f>
        <v>78.25601075117997</v>
      </c>
      <c r="AK14" s="53"/>
      <c r="AL14" s="53">
        <f>AL13/AH42*100</f>
        <v>123.29039306991017</v>
      </c>
      <c r="AM14" s="53"/>
      <c r="AN14" s="53">
        <f>AN13/AJ42*100</f>
        <v>124.85503021640001</v>
      </c>
      <c r="AO14" s="53"/>
    </row>
    <row r="15" spans="1:41" ht="22.5" customHeight="1">
      <c r="A15" s="51" t="s">
        <v>22</v>
      </c>
      <c r="B15" s="416">
        <v>145.359541</v>
      </c>
      <c r="C15" s="53">
        <v>159.6588160727597</v>
      </c>
      <c r="D15" s="416">
        <v>136.859993</v>
      </c>
      <c r="E15" s="53">
        <v>160.57101171228675</v>
      </c>
      <c r="F15" s="416">
        <v>71.694205</v>
      </c>
      <c r="G15" s="53">
        <f>F15/B15*100</f>
        <v>49.321980866739246</v>
      </c>
      <c r="H15" s="416">
        <v>67.062585</v>
      </c>
      <c r="I15" s="53">
        <f>H15/D15*100</f>
        <v>49.00086835456728</v>
      </c>
      <c r="J15" s="416">
        <v>115.620853</v>
      </c>
      <c r="K15" s="53">
        <f>J15/F15*100</f>
        <v>161.26945406535995</v>
      </c>
      <c r="L15" s="416">
        <v>113.273299</v>
      </c>
      <c r="M15" s="53">
        <f>L15/H15*100</f>
        <v>168.90684872943683</v>
      </c>
      <c r="N15" s="416">
        <v>172.461745</v>
      </c>
      <c r="O15" s="53">
        <f>N15/J15*100</f>
        <v>149.16145360041583</v>
      </c>
      <c r="P15" s="416">
        <v>169.576994</v>
      </c>
      <c r="Q15" s="53">
        <f>P15/L15*100</f>
        <v>149.70606091379048</v>
      </c>
      <c r="R15" s="416">
        <v>226.34967</v>
      </c>
      <c r="S15" s="53">
        <f>R15/N15*100</f>
        <v>131.24630624606053</v>
      </c>
      <c r="T15" s="416">
        <v>223.739753</v>
      </c>
      <c r="U15" s="53">
        <f>T15/P15*100</f>
        <v>131.9399216381911</v>
      </c>
      <c r="V15" s="416">
        <v>211.602452</v>
      </c>
      <c r="W15" s="53">
        <f>V15/R15*100</f>
        <v>93.48476275666759</v>
      </c>
      <c r="X15" s="416">
        <v>208.856662</v>
      </c>
      <c r="Y15" s="53">
        <f>X15/T15*100</f>
        <v>93.34803458015796</v>
      </c>
      <c r="Z15" s="416">
        <v>261.310387</v>
      </c>
      <c r="AA15" s="54">
        <f>Z15/V15*100</f>
        <v>123.49119045180062</v>
      </c>
      <c r="AB15" s="416">
        <v>258.090149</v>
      </c>
      <c r="AC15" s="54">
        <f>AB15/X15*100</f>
        <v>123.57285926555697</v>
      </c>
      <c r="AD15" s="416">
        <v>298.932633</v>
      </c>
      <c r="AE15" s="54">
        <f>AD15/Z15*100</f>
        <v>114.39753177511463</v>
      </c>
      <c r="AF15" s="416">
        <v>294.497825</v>
      </c>
      <c r="AG15" s="54">
        <f>AF15/AB15*100</f>
        <v>114.10657328110574</v>
      </c>
      <c r="AH15" s="416">
        <v>223.484062</v>
      </c>
      <c r="AI15" s="53">
        <f>AH15/AD15*100</f>
        <v>74.76067760056159</v>
      </c>
      <c r="AJ15" s="416">
        <v>219.916296</v>
      </c>
      <c r="AK15" s="53">
        <f>AJ15/AF15*100</f>
        <v>74.67501534179412</v>
      </c>
      <c r="AL15" s="416"/>
      <c r="AM15" s="53"/>
      <c r="AN15" s="416"/>
      <c r="AO15" s="53"/>
    </row>
    <row r="16" spans="1:41" ht="22.5" customHeight="1">
      <c r="A16" s="55" t="s">
        <v>18</v>
      </c>
      <c r="B16" s="57">
        <v>113.14417092794315</v>
      </c>
      <c r="C16" s="54"/>
      <c r="D16" s="57">
        <v>113.10124998621976</v>
      </c>
      <c r="E16" s="54"/>
      <c r="F16" s="54">
        <f>F15/F11*100</f>
        <v>119.88048471212997</v>
      </c>
      <c r="G16" s="54"/>
      <c r="H16" s="54">
        <f>H15/H11*100</f>
        <v>120.75683092053762</v>
      </c>
      <c r="I16" s="54"/>
      <c r="J16" s="54">
        <f>J15/J11*100</f>
        <v>112.54385011675974</v>
      </c>
      <c r="K16" s="54"/>
      <c r="L16" s="54">
        <f>L15/L11*100</f>
        <v>112.35736401569136</v>
      </c>
      <c r="M16" s="54"/>
      <c r="N16" s="54">
        <f>N15/N11*100</f>
        <v>112.55019987671682</v>
      </c>
      <c r="O16" s="54"/>
      <c r="P16" s="54">
        <f>P15/P11*100</f>
        <v>112.65774597882678</v>
      </c>
      <c r="Q16" s="54"/>
      <c r="R16" s="54">
        <f>R15/R11*100</f>
        <v>108.49049323766052</v>
      </c>
      <c r="S16" s="54"/>
      <c r="T16" s="54">
        <f>T15/T11*100</f>
        <v>108.64239662575204</v>
      </c>
      <c r="U16" s="54"/>
      <c r="V16" s="54"/>
      <c r="W16" s="54"/>
      <c r="X16" s="54"/>
      <c r="Y16" s="54"/>
      <c r="Z16" s="54">
        <f>Z15/Z11*100</f>
        <v>111.68282079709095</v>
      </c>
      <c r="AA16" s="54"/>
      <c r="AB16" s="54">
        <f>AB15/AB11*100</f>
        <v>111.66425900797424</v>
      </c>
      <c r="AC16" s="54"/>
      <c r="AD16" s="54">
        <f>AD15/AD11*100</f>
        <v>93.9478373315366</v>
      </c>
      <c r="AE16" s="54"/>
      <c r="AF16" s="54">
        <f>AF15/AF11*100</f>
        <v>93.90824602982737</v>
      </c>
      <c r="AG16" s="54"/>
      <c r="AH16" s="53">
        <f>AH15/AH11*100</f>
        <v>110.92086057577681</v>
      </c>
      <c r="AI16" s="53"/>
      <c r="AJ16" s="53">
        <f>AJ15/AJ11*100</f>
        <v>110.97928168832811</v>
      </c>
      <c r="AK16" s="53"/>
      <c r="AL16" s="53"/>
      <c r="AM16" s="53"/>
      <c r="AN16" s="53"/>
      <c r="AO16" s="53"/>
    </row>
    <row r="17" spans="1:41" ht="22.5" customHeight="1">
      <c r="A17" s="51" t="s">
        <v>23</v>
      </c>
      <c r="B17" s="416">
        <v>145.759307</v>
      </c>
      <c r="C17" s="53">
        <v>153.80235501479206</v>
      </c>
      <c r="D17" s="416">
        <v>137.213373</v>
      </c>
      <c r="E17" s="53">
        <v>154.21713188946217</v>
      </c>
      <c r="F17" s="416">
        <v>71.831688</v>
      </c>
      <c r="G17" s="53">
        <f>F17/B17*100</f>
        <v>49.28103013003485</v>
      </c>
      <c r="H17" s="416">
        <v>66.920904</v>
      </c>
      <c r="I17" s="53">
        <f>H17/D17*100</f>
        <v>48.77141530512482</v>
      </c>
      <c r="J17" s="416">
        <v>119.174982</v>
      </c>
      <c r="K17" s="53">
        <f>J17/F17*100</f>
        <v>165.9086474481847</v>
      </c>
      <c r="L17" s="416">
        <v>117.178021</v>
      </c>
      <c r="M17" s="53">
        <f>L17/H17*100</f>
        <v>175.099279890182</v>
      </c>
      <c r="N17" s="416">
        <v>177.265387</v>
      </c>
      <c r="O17" s="53">
        <f>N17/J17*100</f>
        <v>148.7437917129285</v>
      </c>
      <c r="P17" s="416">
        <v>174.928468</v>
      </c>
      <c r="Q17" s="53">
        <f>P17/L17*100</f>
        <v>149.28436792766794</v>
      </c>
      <c r="R17" s="416">
        <v>206.288801</v>
      </c>
      <c r="S17" s="53">
        <f>R17/N17*100</f>
        <v>116.37286020197502</v>
      </c>
      <c r="T17" s="416">
        <v>203.69358</v>
      </c>
      <c r="U17" s="53">
        <f>T17/P17*100</f>
        <v>116.44392838334352</v>
      </c>
      <c r="V17" s="416">
        <v>196.075919</v>
      </c>
      <c r="W17" s="53">
        <f>V17/R17*100</f>
        <v>95.04923100503163</v>
      </c>
      <c r="X17" s="416">
        <v>193.097649</v>
      </c>
      <c r="Y17" s="53">
        <f>X17/T17*100</f>
        <v>94.79810262061278</v>
      </c>
      <c r="Z17" s="416">
        <v>246.325185</v>
      </c>
      <c r="AA17" s="54">
        <f>Z17/V17*100</f>
        <v>125.62745402713121</v>
      </c>
      <c r="AB17" s="416">
        <v>243.222386</v>
      </c>
      <c r="AC17" s="54">
        <f>AB17/X17*100</f>
        <v>125.95823266600206</v>
      </c>
      <c r="AD17" s="416">
        <v>278.9769</v>
      </c>
      <c r="AE17" s="54">
        <f>AD17/Z17*100</f>
        <v>113.25553251893427</v>
      </c>
      <c r="AF17" s="416">
        <v>274.6261</v>
      </c>
      <c r="AG17" s="54">
        <f>AF17/AB17*100</f>
        <v>112.91152287273425</v>
      </c>
      <c r="AH17" s="416">
        <v>222.552036</v>
      </c>
      <c r="AI17" s="53">
        <f>AH17/AD17*100</f>
        <v>79.77435981258662</v>
      </c>
      <c r="AJ17" s="416">
        <v>219.173194</v>
      </c>
      <c r="AK17" s="53">
        <f>AJ17/AF17*100</f>
        <v>79.80785293167692</v>
      </c>
      <c r="AL17" s="416"/>
      <c r="AM17" s="53"/>
      <c r="AN17" s="416"/>
      <c r="AO17" s="53"/>
    </row>
    <row r="18" spans="1:41" ht="22.5" customHeight="1">
      <c r="A18" s="55" t="s">
        <v>18</v>
      </c>
      <c r="B18" s="54">
        <v>100.27501875504683</v>
      </c>
      <c r="C18" s="54"/>
      <c r="D18" s="54">
        <v>100.2582054786456</v>
      </c>
      <c r="E18" s="54"/>
      <c r="F18" s="54">
        <f>F17/F15*100</f>
        <v>100.19176305811608</v>
      </c>
      <c r="G18" s="54"/>
      <c r="H18" s="54">
        <f>H17/H15*100</f>
        <v>99.78873316619095</v>
      </c>
      <c r="I18" s="54"/>
      <c r="J18" s="54">
        <f>J17/J15*100</f>
        <v>103.07395154747734</v>
      </c>
      <c r="K18" s="54"/>
      <c r="L18" s="54">
        <f>L17/L15*100</f>
        <v>103.4471689572668</v>
      </c>
      <c r="M18" s="54"/>
      <c r="N18" s="54">
        <f>N17/N15*100</f>
        <v>102.78533769909379</v>
      </c>
      <c r="O18" s="54"/>
      <c r="P18" s="54">
        <f>P17/P15*100</f>
        <v>103.15577831271145</v>
      </c>
      <c r="Q18" s="54"/>
      <c r="R18" s="54">
        <f>R17/R15*100</f>
        <v>91.13722189212822</v>
      </c>
      <c r="S18" s="54"/>
      <c r="T18" s="54">
        <f>T17/T15*100</f>
        <v>91.04040621694975</v>
      </c>
      <c r="U18" s="54"/>
      <c r="V18" s="54"/>
      <c r="W18" s="54"/>
      <c r="X18" s="54"/>
      <c r="Y18" s="54"/>
      <c r="Z18" s="54">
        <f>Z17/Z15*100</f>
        <v>94.26536305271324</v>
      </c>
      <c r="AA18" s="54"/>
      <c r="AB18" s="54">
        <f>AB17/AB15*100</f>
        <v>94.23931403131547</v>
      </c>
      <c r="AC18" s="54"/>
      <c r="AD18" s="54">
        <f>AD17/AD15*100</f>
        <v>93.32433772795893</v>
      </c>
      <c r="AE18" s="54"/>
      <c r="AF18" s="54">
        <f>AF17/AF15*100</f>
        <v>93.25233556478729</v>
      </c>
      <c r="AG18" s="54"/>
      <c r="AH18" s="53">
        <f>AH17/AH15*100</f>
        <v>99.58295638997289</v>
      </c>
      <c r="AI18" s="53"/>
      <c r="AJ18" s="53">
        <f>AJ17/AJ15*100</f>
        <v>99.66209780106519</v>
      </c>
      <c r="AK18" s="53"/>
      <c r="AL18" s="53"/>
      <c r="AM18" s="53"/>
      <c r="AN18" s="53"/>
      <c r="AO18" s="53"/>
    </row>
    <row r="19" spans="1:41" ht="22.5" customHeight="1">
      <c r="A19" s="51" t="s">
        <v>24</v>
      </c>
      <c r="B19" s="416">
        <v>170.883461</v>
      </c>
      <c r="C19" s="53">
        <v>174.35233139739984</v>
      </c>
      <c r="D19" s="416">
        <v>160.889759</v>
      </c>
      <c r="E19" s="53">
        <v>174.93941834192694</v>
      </c>
      <c r="F19" s="416">
        <v>87.415504</v>
      </c>
      <c r="G19" s="53">
        <f>F19/B19*100</f>
        <v>51.15504068588592</v>
      </c>
      <c r="H19" s="416">
        <v>81.363646</v>
      </c>
      <c r="I19" s="53">
        <f>H19/D19*100</f>
        <v>50.571053437900915</v>
      </c>
      <c r="J19" s="416">
        <v>112.033954</v>
      </c>
      <c r="K19" s="53">
        <f>J19/F19*100</f>
        <v>128.162567134544</v>
      </c>
      <c r="L19" s="416">
        <v>109.757682</v>
      </c>
      <c r="M19" s="53">
        <f>L19/H19*100</f>
        <v>134.8976937439603</v>
      </c>
      <c r="N19" s="416">
        <v>173.315863</v>
      </c>
      <c r="O19" s="53">
        <f>N19/J19*100</f>
        <v>154.69940746713272</v>
      </c>
      <c r="P19" s="416">
        <v>170.670309</v>
      </c>
      <c r="Q19" s="53">
        <f>P19/L19*100</f>
        <v>155.4973701066318</v>
      </c>
      <c r="R19" s="416">
        <v>201.88705</v>
      </c>
      <c r="S19" s="53">
        <f>R19/N19*100</f>
        <v>116.48503864877043</v>
      </c>
      <c r="T19" s="416">
        <v>198.885223</v>
      </c>
      <c r="U19" s="53">
        <f>T19/P19*100</f>
        <v>116.53182335305902</v>
      </c>
      <c r="V19" s="416">
        <v>211.854571</v>
      </c>
      <c r="W19" s="53">
        <f>V19/R19*100</f>
        <v>104.93717700070411</v>
      </c>
      <c r="X19" s="416">
        <v>208.647723</v>
      </c>
      <c r="Y19" s="53">
        <f>X19/T19*100</f>
        <v>104.90861002780485</v>
      </c>
      <c r="Z19" s="416">
        <v>254.69218</v>
      </c>
      <c r="AA19" s="54">
        <f>Z19/V19*100</f>
        <v>120.22029017254484</v>
      </c>
      <c r="AB19" s="416">
        <v>251.32677</v>
      </c>
      <c r="AC19" s="54">
        <f>AB19/X19*100</f>
        <v>120.45507441267402</v>
      </c>
      <c r="AD19" s="416">
        <v>296.227964</v>
      </c>
      <c r="AE19" s="54">
        <f>AD19/Z19*100</f>
        <v>116.3082290159046</v>
      </c>
      <c r="AF19" s="416">
        <v>291.82987</v>
      </c>
      <c r="AG19" s="54">
        <f>AF19/AB19*100</f>
        <v>116.11571262384824</v>
      </c>
      <c r="AH19" s="416">
        <v>271.359473</v>
      </c>
      <c r="AI19" s="53">
        <f>AH19/AD19*100</f>
        <v>91.60494820806316</v>
      </c>
      <c r="AJ19" s="416">
        <v>266.432139</v>
      </c>
      <c r="AK19" s="53">
        <f>AJ19/AF19*100</f>
        <v>91.29707627255564</v>
      </c>
      <c r="AL19" s="416"/>
      <c r="AM19" s="53"/>
      <c r="AN19" s="416"/>
      <c r="AO19" s="53"/>
    </row>
    <row r="20" spans="1:41" ht="22.5" customHeight="1">
      <c r="A20" s="55" t="s">
        <v>18</v>
      </c>
      <c r="B20" s="54">
        <v>117.23674084152992</v>
      </c>
      <c r="C20" s="54"/>
      <c r="D20" s="54">
        <v>117.25515923291239</v>
      </c>
      <c r="E20" s="54"/>
      <c r="F20" s="54">
        <f>F19/F17*100</f>
        <v>121.69490434360945</v>
      </c>
      <c r="G20" s="54"/>
      <c r="H20" s="54">
        <f>H19/H17*100</f>
        <v>121.58180947465983</v>
      </c>
      <c r="I20" s="54"/>
      <c r="J20" s="54">
        <f>J19/J17*100</f>
        <v>94.007947070636</v>
      </c>
      <c r="K20" s="54"/>
      <c r="L20" s="54">
        <f>L19/L17*100</f>
        <v>93.6674651639662</v>
      </c>
      <c r="M20" s="54"/>
      <c r="N20" s="54">
        <f>N19/N17*100</f>
        <v>97.77197112936662</v>
      </c>
      <c r="O20" s="54"/>
      <c r="P20" s="54">
        <f>P19/P17*100</f>
        <v>97.56577128429433</v>
      </c>
      <c r="Q20" s="54"/>
      <c r="R20" s="54">
        <f>R19/R17*100</f>
        <v>97.86621911676144</v>
      </c>
      <c r="S20" s="54"/>
      <c r="T20" s="54">
        <f>T19/T17*100</f>
        <v>97.63941651965663</v>
      </c>
      <c r="U20" s="54"/>
      <c r="V20" s="54"/>
      <c r="W20" s="54"/>
      <c r="X20" s="54"/>
      <c r="Y20" s="54"/>
      <c r="Z20" s="54">
        <f>Z19/Z17*100</f>
        <v>103.39672737889146</v>
      </c>
      <c r="AA20" s="54"/>
      <c r="AB20" s="54">
        <f>AB19/AB17*100</f>
        <v>103.33208802581191</v>
      </c>
      <c r="AC20" s="54"/>
      <c r="AD20" s="54">
        <f>AD19/AD17*100</f>
        <v>106.1836890437882</v>
      </c>
      <c r="AE20" s="54"/>
      <c r="AF20" s="54">
        <f>AF19/AF17*100</f>
        <v>106.26443371551358</v>
      </c>
      <c r="AG20" s="54"/>
      <c r="AH20" s="53">
        <f>AH19/AH17*100</f>
        <v>121.93079779328554</v>
      </c>
      <c r="AI20" s="53"/>
      <c r="AJ20" s="53">
        <f>AJ19/AJ17*100</f>
        <v>121.56237454841308</v>
      </c>
      <c r="AK20" s="53"/>
      <c r="AL20" s="53"/>
      <c r="AM20" s="53"/>
      <c r="AN20" s="53"/>
      <c r="AO20" s="53"/>
    </row>
    <row r="21" spans="1:41" s="56" customFormat="1" ht="22.5" customHeight="1">
      <c r="A21" s="51" t="s">
        <v>8</v>
      </c>
      <c r="B21" s="52">
        <v>462.002309</v>
      </c>
      <c r="C21" s="418">
        <v>162.7772811686195</v>
      </c>
      <c r="D21" s="52">
        <v>434.963125</v>
      </c>
      <c r="E21" s="418">
        <v>163.4116655013989</v>
      </c>
      <c r="F21" s="52">
        <f>SUM(F15+F17+F19)</f>
        <v>230.941397</v>
      </c>
      <c r="G21" s="418">
        <f>F21/B21*100</f>
        <v>49.98706554083478</v>
      </c>
      <c r="H21" s="52">
        <f>SUM(H15+H17+H19)</f>
        <v>215.34713499999998</v>
      </c>
      <c r="I21" s="418">
        <f>H21/D21*100</f>
        <v>49.50928541356235</v>
      </c>
      <c r="J21" s="52">
        <f>SUM(J15+J17+J19)</f>
        <v>346.829789</v>
      </c>
      <c r="K21" s="418">
        <f>J21/F21*100</f>
        <v>150.18086558123662</v>
      </c>
      <c r="L21" s="52">
        <f>SUM(L15+L17+L19)</f>
        <v>340.209002</v>
      </c>
      <c r="M21" s="418">
        <f>L21/H21*100</f>
        <v>157.98167084971902</v>
      </c>
      <c r="N21" s="52">
        <f>SUM(N15+N17+N19)</f>
        <v>523.042995</v>
      </c>
      <c r="O21" s="418">
        <f>N21/J21*100</f>
        <v>150.80682559248103</v>
      </c>
      <c r="P21" s="52">
        <f>SUM(P15+P17+P19)</f>
        <v>515.175771</v>
      </c>
      <c r="Q21" s="418">
        <f>P21/L21*100</f>
        <v>151.42920027730483</v>
      </c>
      <c r="R21" s="52">
        <f>SUM(R15+R17+R19)</f>
        <v>634.525521</v>
      </c>
      <c r="S21" s="418">
        <f>R21/N21*100</f>
        <v>121.31421834642867</v>
      </c>
      <c r="T21" s="52">
        <f>SUM(T15+T17+T19)</f>
        <v>626.318556</v>
      </c>
      <c r="U21" s="418">
        <f>T21/P21*100</f>
        <v>121.57376011380781</v>
      </c>
      <c r="V21" s="52">
        <f>V15+V17+V19</f>
        <v>619.5329419999999</v>
      </c>
      <c r="W21" s="418">
        <f>V21/R21*100</f>
        <v>97.63719842562486</v>
      </c>
      <c r="X21" s="52">
        <f>X15+X17+X19</f>
        <v>610.602034</v>
      </c>
      <c r="Y21" s="418">
        <f>X21/T21*100</f>
        <v>97.49065042869336</v>
      </c>
      <c r="Z21" s="52">
        <f>Z15+Z17+Z19</f>
        <v>762.327752</v>
      </c>
      <c r="AA21" s="419">
        <f>Z21/V21*100</f>
        <v>123.04878406288202</v>
      </c>
      <c r="AB21" s="52">
        <f>AB15+AB17+AB19</f>
        <v>752.639305</v>
      </c>
      <c r="AC21" s="419">
        <f>AB21/X21*100</f>
        <v>123.2618404608852</v>
      </c>
      <c r="AD21" s="52">
        <f>AD15+AD17+AD19</f>
        <v>874.1374969999999</v>
      </c>
      <c r="AE21" s="419">
        <f>AD21/Z21*100</f>
        <v>114.6668863499541</v>
      </c>
      <c r="AF21" s="52">
        <f>AF15+AF17+AF19</f>
        <v>860.953795</v>
      </c>
      <c r="AG21" s="419">
        <f>AF21/AB21*100</f>
        <v>114.39128800215927</v>
      </c>
      <c r="AH21" s="58">
        <f>AH15+AH17+AH19</f>
        <v>717.395571</v>
      </c>
      <c r="AI21" s="418">
        <f>AH21/AD21*100</f>
        <v>82.06896208686493</v>
      </c>
      <c r="AJ21" s="52">
        <f>AJ15+AJ17+AJ19</f>
        <v>705.521629</v>
      </c>
      <c r="AK21" s="418">
        <f>AJ21/AF21*100</f>
        <v>81.9465147952568</v>
      </c>
      <c r="AL21" s="58"/>
      <c r="AM21" s="418"/>
      <c r="AN21" s="52"/>
      <c r="AO21" s="418"/>
    </row>
    <row r="22" spans="1:41" ht="22.5" customHeight="1">
      <c r="A22" s="55" t="s">
        <v>18</v>
      </c>
      <c r="B22" s="54">
        <v>117.91330304380314</v>
      </c>
      <c r="C22" s="54"/>
      <c r="D22" s="54">
        <v>117.91875398748282</v>
      </c>
      <c r="E22" s="54"/>
      <c r="F22" s="54">
        <f>F21/F13*100</f>
        <v>127.15620636361702</v>
      </c>
      <c r="G22" s="54"/>
      <c r="H22" s="54">
        <f>H21/H13*100</f>
        <v>127.53277705561538</v>
      </c>
      <c r="I22" s="54"/>
      <c r="J22" s="54">
        <f>J21/J13*100</f>
        <v>104.93080032936003</v>
      </c>
      <c r="K22" s="54"/>
      <c r="L22" s="54">
        <f>L21/L13*100</f>
        <v>104.80542395922295</v>
      </c>
      <c r="M22" s="54"/>
      <c r="N22" s="54">
        <f>N21/N13*100</f>
        <v>118.71823485734762</v>
      </c>
      <c r="O22" s="54"/>
      <c r="P22" s="54">
        <f>P21/P13*100</f>
        <v>118.85151521711113</v>
      </c>
      <c r="Q22" s="54"/>
      <c r="R22" s="54">
        <f>R21/R13*100</f>
        <v>103.56832033518315</v>
      </c>
      <c r="S22" s="54"/>
      <c r="T22" s="54">
        <f>T21/T13*100</f>
        <v>103.52941023229315</v>
      </c>
      <c r="U22" s="54"/>
      <c r="V22" s="54">
        <f>V21/V13*100</f>
        <v>97.98907454449005</v>
      </c>
      <c r="W22" s="54"/>
      <c r="X22" s="54">
        <f>X21/X13*100</f>
        <v>97.94844803631332</v>
      </c>
      <c r="Y22" s="54"/>
      <c r="Z22" s="54">
        <f>Z21/Z13*100</f>
        <v>105.60554246030314</v>
      </c>
      <c r="AA22" s="54"/>
      <c r="AB22" s="54">
        <f>AB21/AB13*100</f>
        <v>105.52377869660674</v>
      </c>
      <c r="AC22" s="54"/>
      <c r="AD22" s="54">
        <f>AD21/AD13*100</f>
        <v>111.1332591584234</v>
      </c>
      <c r="AE22" s="54"/>
      <c r="AF22" s="54">
        <f>AF21/AF13*100</f>
        <v>111.188512528005</v>
      </c>
      <c r="AG22" s="54"/>
      <c r="AH22" s="53">
        <f>AH21/AH13*100</f>
        <v>124.05483127355421</v>
      </c>
      <c r="AI22" s="53"/>
      <c r="AJ22" s="53">
        <f>AJ21/AJ13*100</f>
        <v>124.7969447913367</v>
      </c>
      <c r="AK22" s="53"/>
      <c r="AL22" s="53"/>
      <c r="AM22" s="53"/>
      <c r="AN22" s="53"/>
      <c r="AO22" s="53"/>
    </row>
    <row r="23" spans="1:41" s="56" customFormat="1" ht="22.5" customHeight="1">
      <c r="A23" s="51" t="s">
        <v>25</v>
      </c>
      <c r="B23" s="59">
        <v>853.817564</v>
      </c>
      <c r="C23" s="419">
        <v>164.11953865289792</v>
      </c>
      <c r="D23" s="59">
        <v>803.829917</v>
      </c>
      <c r="E23" s="419">
        <v>164.66072290893024</v>
      </c>
      <c r="F23" s="59">
        <f>F13+F21</f>
        <v>412.561629</v>
      </c>
      <c r="G23" s="419">
        <f>F23/B23*100</f>
        <v>48.319646537512554</v>
      </c>
      <c r="H23" s="59">
        <f>H13+H21</f>
        <v>384.20344</v>
      </c>
      <c r="I23" s="419">
        <f>H23/D23*100</f>
        <v>47.79660869477193</v>
      </c>
      <c r="J23" s="59">
        <f>J13+J21</f>
        <v>677.361709</v>
      </c>
      <c r="K23" s="419">
        <f>J23/F23*100</f>
        <v>164.18436940969127</v>
      </c>
      <c r="L23" s="59">
        <f>L13+L21</f>
        <v>664.819112</v>
      </c>
      <c r="M23" s="419">
        <f>L23/H23*100</f>
        <v>173.03830283247854</v>
      </c>
      <c r="N23" s="59">
        <f>N13+N21</f>
        <v>963.618106</v>
      </c>
      <c r="O23" s="419">
        <f>N23/J23*100</f>
        <v>142.2604929089666</v>
      </c>
      <c r="P23" s="59">
        <f>P13+P21</f>
        <v>948.6374480000001</v>
      </c>
      <c r="Q23" s="419">
        <f>P23/L23*100</f>
        <v>142.6910615048624</v>
      </c>
      <c r="R23" s="60">
        <f>R13+R21</f>
        <v>1247.189238</v>
      </c>
      <c r="S23" s="421">
        <f>R23/N23*100</f>
        <v>129.42775049932487</v>
      </c>
      <c r="T23" s="60">
        <f>T13+T21</f>
        <v>1231.2853519999999</v>
      </c>
      <c r="U23" s="419">
        <f>T23/P23*100</f>
        <v>129.79514508898026</v>
      </c>
      <c r="V23" s="60">
        <f>V13+V21</f>
        <v>1251.779899</v>
      </c>
      <c r="W23" s="421">
        <f>V23/R23*100</f>
        <v>100.36808054945708</v>
      </c>
      <c r="X23" s="60">
        <f>X13+X21</f>
        <v>1233.9932629999998</v>
      </c>
      <c r="Y23" s="419">
        <f>X23/T23*100</f>
        <v>100.2199255433033</v>
      </c>
      <c r="Z23" s="58">
        <f>Z13+Z21</f>
        <v>1484.1911450000002</v>
      </c>
      <c r="AA23" s="421">
        <f>Z23/V23*100</f>
        <v>118.56646253751677</v>
      </c>
      <c r="AB23" s="58">
        <f>AB13+AB21</f>
        <v>1465.880732</v>
      </c>
      <c r="AC23" s="419">
        <f>AB23/X23*100</f>
        <v>118.79163168494544</v>
      </c>
      <c r="AD23" s="58">
        <f>AD13+AD21</f>
        <v>1660.704456</v>
      </c>
      <c r="AE23" s="419">
        <f>AD23/Z23*100</f>
        <v>111.89289611345848</v>
      </c>
      <c r="AF23" s="58">
        <f>AF13+AF21</f>
        <v>1635.27281</v>
      </c>
      <c r="AG23" s="419">
        <f>AF23/AB23*100</f>
        <v>111.5556521279113</v>
      </c>
      <c r="AH23" s="58">
        <f>AH13+AH21</f>
        <v>1295.684674</v>
      </c>
      <c r="AI23" s="418">
        <f>AH23/AD23*100</f>
        <v>78.02018410432929</v>
      </c>
      <c r="AJ23" s="58">
        <f>AJ13+AJ21</f>
        <v>1270.8572869999998</v>
      </c>
      <c r="AK23" s="418">
        <f>AJ23/AF23*100</f>
        <v>77.71530714804705</v>
      </c>
      <c r="AL23" s="58"/>
      <c r="AM23" s="418"/>
      <c r="AN23" s="58"/>
      <c r="AO23" s="418"/>
    </row>
    <row r="24" spans="1:41" ht="22.5" customHeight="1">
      <c r="A24" s="55" t="s">
        <v>18</v>
      </c>
      <c r="B24" s="54">
        <v>126.08899769685121</v>
      </c>
      <c r="C24" s="54"/>
      <c r="D24" s="54">
        <v>126.64043329531746</v>
      </c>
      <c r="E24" s="54"/>
      <c r="F24" s="54">
        <f>F23/B44*100</f>
        <v>48.298391326788575</v>
      </c>
      <c r="G24" s="54"/>
      <c r="H24" s="54">
        <f>H23/D44*100</f>
        <v>47.97624050034769</v>
      </c>
      <c r="I24" s="54"/>
      <c r="J24" s="54">
        <f>J23/F44*100</f>
        <v>105.6272351173206</v>
      </c>
      <c r="K24" s="54"/>
      <c r="L24" s="54">
        <f>L23/H44*100</f>
        <v>111.29921588775677</v>
      </c>
      <c r="M24" s="54"/>
      <c r="N24" s="54">
        <f>N23/J44*100</f>
        <v>132.19244498237973</v>
      </c>
      <c r="O24" s="54"/>
      <c r="P24" s="54">
        <f>P23/L44*100</f>
        <v>133.26921697118422</v>
      </c>
      <c r="Q24" s="54"/>
      <c r="R24" s="54">
        <f>R23/N44*100</f>
        <v>115.59495493774203</v>
      </c>
      <c r="S24" s="54"/>
      <c r="T24" s="54">
        <f>T23/P44*100</f>
        <v>116.27522045247984</v>
      </c>
      <c r="U24" s="54"/>
      <c r="V24" s="54">
        <f>V23/R44*100</f>
        <v>103.26440201721758</v>
      </c>
      <c r="W24" s="54"/>
      <c r="X24" s="54">
        <f>X23/T44*100</f>
        <v>103.76414888653782</v>
      </c>
      <c r="Y24" s="54"/>
      <c r="Z24" s="54">
        <f>Z23/V44*100</f>
        <v>112.09912568361212</v>
      </c>
      <c r="AA24" s="54"/>
      <c r="AB24" s="54">
        <f>AB23/X44*100</f>
        <v>112.65061493546773</v>
      </c>
      <c r="AC24" s="54"/>
      <c r="AD24" s="54">
        <f>AD23/Z44*100</f>
        <v>116.9502169191831</v>
      </c>
      <c r="AE24" s="54"/>
      <c r="AF24" s="54">
        <f>AF23/AB44*100</f>
        <v>117.4695180245171</v>
      </c>
      <c r="AG24" s="54"/>
      <c r="AH24" s="53">
        <f>AH23/AD44*100</f>
        <v>82.73181302639394</v>
      </c>
      <c r="AI24" s="53"/>
      <c r="AJ24" s="53">
        <f>AJ23/AF44*100</f>
        <v>83.35025625362528</v>
      </c>
      <c r="AK24" s="53"/>
      <c r="AL24" s="53"/>
      <c r="AM24" s="53"/>
      <c r="AN24" s="53"/>
      <c r="AO24" s="53"/>
    </row>
    <row r="25" spans="1:41" ht="22.5" customHeight="1">
      <c r="A25" s="51" t="s">
        <v>26</v>
      </c>
      <c r="B25" s="424">
        <v>178.320478</v>
      </c>
      <c r="C25" s="53">
        <v>177.12529672033207</v>
      </c>
      <c r="D25" s="424">
        <v>167.911968</v>
      </c>
      <c r="E25" s="53">
        <v>177.97429091812958</v>
      </c>
      <c r="F25" s="424">
        <v>101.268089</v>
      </c>
      <c r="G25" s="53">
        <f>F25/B25*100</f>
        <v>56.789938057478736</v>
      </c>
      <c r="H25" s="424">
        <v>94.297559</v>
      </c>
      <c r="I25" s="53">
        <f>H25/D25*100</f>
        <v>56.158926682343456</v>
      </c>
      <c r="J25" s="416">
        <v>112.788836</v>
      </c>
      <c r="K25" s="53">
        <f>J25/F25*100</f>
        <v>111.37648306960743</v>
      </c>
      <c r="L25" s="416">
        <v>110.149578</v>
      </c>
      <c r="M25" s="53">
        <f>L25/H25*100</f>
        <v>116.81063557541293</v>
      </c>
      <c r="N25" s="416">
        <v>166.054872</v>
      </c>
      <c r="O25" s="53">
        <f>N25/J25*100</f>
        <v>147.22633718819475</v>
      </c>
      <c r="P25" s="416">
        <v>163.047518</v>
      </c>
      <c r="Q25" s="53">
        <f>P25/L25*100</f>
        <v>148.02373369056392</v>
      </c>
      <c r="R25" s="416">
        <v>177.988684</v>
      </c>
      <c r="S25" s="62">
        <f>R25/N25*100</f>
        <v>107.18666779015074</v>
      </c>
      <c r="T25" s="416">
        <v>174.377919</v>
      </c>
      <c r="U25" s="53">
        <f>T25/P25*100</f>
        <v>106.94914043401754</v>
      </c>
      <c r="V25" s="416">
        <v>190.744214</v>
      </c>
      <c r="W25" s="62">
        <f>V25/R25*100</f>
        <v>107.1664836849965</v>
      </c>
      <c r="X25" s="416">
        <v>186.820498</v>
      </c>
      <c r="Y25" s="53">
        <f>X25/T25*100</f>
        <v>107.13540973040286</v>
      </c>
      <c r="Z25" s="416">
        <v>244.179615</v>
      </c>
      <c r="AA25" s="61">
        <f>Z25/V25*100</f>
        <v>128.01416613350065</v>
      </c>
      <c r="AB25" s="416">
        <v>240.476538</v>
      </c>
      <c r="AC25" s="54">
        <f>AB25/X25*100</f>
        <v>128.72063856718765</v>
      </c>
      <c r="AD25" s="416">
        <v>290.737838</v>
      </c>
      <c r="AE25" s="61">
        <f>AD25/Z25*100</f>
        <v>119.06720305050852</v>
      </c>
      <c r="AF25" s="416">
        <v>285.76364</v>
      </c>
      <c r="AG25" s="54">
        <f>AF25/AB25*100</f>
        <v>118.8322330222502</v>
      </c>
      <c r="AH25" s="416">
        <v>273.963606</v>
      </c>
      <c r="AI25" s="62">
        <f>AH25/AD25*100</f>
        <v>94.23046132715619</v>
      </c>
      <c r="AJ25" s="416">
        <v>268.080821</v>
      </c>
      <c r="AK25" s="53">
        <f>AJ25/AF25*100</f>
        <v>93.81208225091197</v>
      </c>
      <c r="AL25" s="416"/>
      <c r="AM25" s="62"/>
      <c r="AN25" s="416"/>
      <c r="AO25" s="53"/>
    </row>
    <row r="26" spans="1:41" ht="22.5" customHeight="1">
      <c r="A26" s="55" t="s">
        <v>18</v>
      </c>
      <c r="B26" s="63">
        <v>104.35209876747523</v>
      </c>
      <c r="C26" s="54"/>
      <c r="D26" s="63">
        <v>104.36460906128897</v>
      </c>
      <c r="E26" s="54"/>
      <c r="F26" s="63">
        <f>F25/F19*100</f>
        <v>115.84682849852356</v>
      </c>
      <c r="G26" s="63"/>
      <c r="H26" s="63">
        <f>H25/H19*100</f>
        <v>115.8964275027695</v>
      </c>
      <c r="I26" s="54"/>
      <c r="J26" s="64">
        <f>J25/J19*100</f>
        <v>100.67379751677782</v>
      </c>
      <c r="K26" s="54"/>
      <c r="L26" s="64">
        <f>L25/L19*100</f>
        <v>100.35705564554472</v>
      </c>
      <c r="M26" s="54"/>
      <c r="N26" s="54">
        <f>N25/N19*100</f>
        <v>95.81054447393542</v>
      </c>
      <c r="O26" s="54"/>
      <c r="P26" s="54">
        <f>P25/P19*100</f>
        <v>95.5336162190929</v>
      </c>
      <c r="Q26" s="65"/>
      <c r="R26" s="54">
        <f>R25/R19*100</f>
        <v>88.16250670857791</v>
      </c>
      <c r="S26" s="54"/>
      <c r="T26" s="54">
        <f>T25/T19*100</f>
        <v>87.67766472021906</v>
      </c>
      <c r="U26" s="65"/>
      <c r="V26" s="54">
        <f>V25/V19*100</f>
        <v>90.03544889291061</v>
      </c>
      <c r="W26" s="54"/>
      <c r="X26" s="54">
        <f>X25/X19*100</f>
        <v>89.53871880979021</v>
      </c>
      <c r="Y26" s="65"/>
      <c r="Z26" s="54">
        <f>Z25/Z19*100</f>
        <v>95.87244296232417</v>
      </c>
      <c r="AA26" s="54"/>
      <c r="AB26" s="54">
        <f>AB25/AB19*100</f>
        <v>95.68281882586562</v>
      </c>
      <c r="AC26" s="65"/>
      <c r="AD26" s="54">
        <f>AD25/AD19*100</f>
        <v>98.1466550538085</v>
      </c>
      <c r="AE26" s="54"/>
      <c r="AF26" s="54">
        <f>AF25/AF19*100</f>
        <v>97.9213128525877</v>
      </c>
      <c r="AG26" s="65"/>
      <c r="AH26" s="53">
        <f>AH25/AH19*100</f>
        <v>100.95966172516853</v>
      </c>
      <c r="AI26" s="53"/>
      <c r="AJ26" s="53">
        <f>AJ25/AJ19*100</f>
        <v>100.61879997142537</v>
      </c>
      <c r="AK26" s="53"/>
      <c r="AL26" s="53"/>
      <c r="AM26" s="53"/>
      <c r="AN26" s="53"/>
      <c r="AO26" s="53"/>
    </row>
    <row r="27" spans="1:41" ht="22.5" customHeight="1">
      <c r="A27" s="51" t="s">
        <v>27</v>
      </c>
      <c r="B27" s="416">
        <v>185.735498</v>
      </c>
      <c r="C27" s="53">
        <v>164.50250642125778</v>
      </c>
      <c r="D27" s="416">
        <v>174.622468</v>
      </c>
      <c r="E27" s="53">
        <v>165.04431432027084</v>
      </c>
      <c r="F27" s="416">
        <v>99.775387</v>
      </c>
      <c r="G27" s="53">
        <f>F27/B27*100</f>
        <v>53.7190725921439</v>
      </c>
      <c r="H27" s="416">
        <v>92.658411</v>
      </c>
      <c r="I27" s="53">
        <f>H27/D27*100</f>
        <v>53.06213573845492</v>
      </c>
      <c r="J27" s="416">
        <v>117.050504</v>
      </c>
      <c r="K27" s="53">
        <f>J27/F27*100</f>
        <v>117.31400650944106</v>
      </c>
      <c r="L27" s="416">
        <v>114.103222</v>
      </c>
      <c r="M27" s="53">
        <f>L27/H27*100</f>
        <v>123.14394426643038</v>
      </c>
      <c r="N27" s="416">
        <v>175.673049</v>
      </c>
      <c r="O27" s="53">
        <f>N27/J27*100</f>
        <v>150.08312053060448</v>
      </c>
      <c r="P27" s="416">
        <v>172.405754</v>
      </c>
      <c r="Q27" s="53">
        <f>P27/L27*100</f>
        <v>151.09630646538622</v>
      </c>
      <c r="R27" s="416">
        <v>197.386581</v>
      </c>
      <c r="S27" s="62">
        <f>R27/N27*100</f>
        <v>112.36019533081596</v>
      </c>
      <c r="T27" s="416">
        <v>193.371698</v>
      </c>
      <c r="U27" s="53">
        <f>T27/P27*100</f>
        <v>112.16081453986739</v>
      </c>
      <c r="V27" s="416">
        <v>223.281372</v>
      </c>
      <c r="W27" s="62">
        <f>V27/R27*100</f>
        <v>113.11882037209004</v>
      </c>
      <c r="X27" s="416">
        <v>219.502091</v>
      </c>
      <c r="Y27" s="53">
        <f>X27/T27*100</f>
        <v>113.5130390177367</v>
      </c>
      <c r="Z27" s="416">
        <v>239.456394</v>
      </c>
      <c r="AA27" s="61">
        <f>Z27/V27*100</f>
        <v>107.24423262680416</v>
      </c>
      <c r="AB27" s="416">
        <v>235.357524</v>
      </c>
      <c r="AC27" s="54">
        <f>AB27/X27*100</f>
        <v>107.22336307948885</v>
      </c>
      <c r="AD27" s="416">
        <v>282.111315</v>
      </c>
      <c r="AE27" s="61">
        <f>AD27/Z27*100</f>
        <v>117.81323116391704</v>
      </c>
      <c r="AF27" s="416">
        <v>276.068346</v>
      </c>
      <c r="AG27" s="54">
        <f>AF27/AB27*100</f>
        <v>117.29743808827628</v>
      </c>
      <c r="AH27" s="416">
        <v>257.726025</v>
      </c>
      <c r="AI27" s="62">
        <f>AH27/AD27*100</f>
        <v>91.35614606595982</v>
      </c>
      <c r="AJ27" s="416">
        <v>251.155149</v>
      </c>
      <c r="AK27" s="53">
        <f>AJ27/AF27*100</f>
        <v>90.97571403568303</v>
      </c>
      <c r="AL27" s="416"/>
      <c r="AM27" s="62"/>
      <c r="AN27" s="416"/>
      <c r="AO27" s="53"/>
    </row>
    <row r="28" spans="1:41" ht="22.5" customHeight="1">
      <c r="A28" s="55" t="s">
        <v>18</v>
      </c>
      <c r="B28" s="63">
        <v>104.15825489207134</v>
      </c>
      <c r="C28" s="54"/>
      <c r="D28" s="63">
        <v>103.99643937232635</v>
      </c>
      <c r="E28" s="54"/>
      <c r="F28" s="63">
        <f>F27/F25*100</f>
        <v>98.52598976169087</v>
      </c>
      <c r="G28" s="63"/>
      <c r="H28" s="63">
        <f>H27/H25*100</f>
        <v>98.26172806869793</v>
      </c>
      <c r="I28" s="54"/>
      <c r="J28" s="64">
        <f>J27/J25*100</f>
        <v>103.77844842728938</v>
      </c>
      <c r="K28" s="54"/>
      <c r="L28" s="64">
        <f>L27/L25*100</f>
        <v>103.58934103224617</v>
      </c>
      <c r="M28" s="54"/>
      <c r="N28" s="54">
        <f>N27/N25*100</f>
        <v>105.79216790459482</v>
      </c>
      <c r="O28" s="54"/>
      <c r="P28" s="54">
        <f>P27/P25*100</f>
        <v>105.73957587014604</v>
      </c>
      <c r="Q28" s="65"/>
      <c r="R28" s="54">
        <f>R27/R25*100</f>
        <v>110.8983877873944</v>
      </c>
      <c r="S28" s="54"/>
      <c r="T28" s="54">
        <f>T27/T25*100</f>
        <v>110.89230741422027</v>
      </c>
      <c r="U28" s="65"/>
      <c r="V28" s="54">
        <f>V27/V25*100</f>
        <v>117.05800522997778</v>
      </c>
      <c r="W28" s="54"/>
      <c r="X28" s="54">
        <f>X27/X25*100</f>
        <v>117.49357985331996</v>
      </c>
      <c r="Y28" s="65"/>
      <c r="Z28" s="54">
        <f>Z27/Z25*100</f>
        <v>98.06567759556832</v>
      </c>
      <c r="AA28" s="54"/>
      <c r="AB28" s="54">
        <f>AB27/AB25*100</f>
        <v>97.87130418519249</v>
      </c>
      <c r="AC28" s="65"/>
      <c r="AD28" s="54">
        <f>AD27/AD25*100</f>
        <v>97.0328860325363</v>
      </c>
      <c r="AE28" s="54"/>
      <c r="AF28" s="54">
        <f>AF27/AF25*100</f>
        <v>96.60723316654281</v>
      </c>
      <c r="AG28" s="65"/>
      <c r="AH28" s="53">
        <f>AH27/AH25*100</f>
        <v>94.0730883064811</v>
      </c>
      <c r="AI28" s="53"/>
      <c r="AJ28" s="53">
        <f>AJ27/AJ25*100</f>
        <v>93.68635475791831</v>
      </c>
      <c r="AK28" s="53"/>
      <c r="AL28" s="53"/>
      <c r="AM28" s="53"/>
      <c r="AN28" s="53"/>
      <c r="AO28" s="53"/>
    </row>
    <row r="29" spans="1:41" ht="22.5" customHeight="1" hidden="1">
      <c r="A29" s="55" t="s">
        <v>49</v>
      </c>
      <c r="B29" s="425"/>
      <c r="C29" s="54"/>
      <c r="D29" s="425"/>
      <c r="E29" s="54"/>
      <c r="F29" s="425"/>
      <c r="G29" s="63"/>
      <c r="H29" s="425"/>
      <c r="I29" s="54"/>
      <c r="J29" s="426"/>
      <c r="K29" s="54"/>
      <c r="L29" s="426"/>
      <c r="M29" s="54"/>
      <c r="N29" s="426"/>
      <c r="O29" s="64"/>
      <c r="P29" s="426"/>
      <c r="Q29" s="65"/>
      <c r="R29" s="426"/>
      <c r="S29" s="64"/>
      <c r="T29" s="426"/>
      <c r="U29" s="65"/>
      <c r="V29" s="426"/>
      <c r="W29" s="64"/>
      <c r="X29" s="426"/>
      <c r="Y29" s="65"/>
      <c r="Z29" s="426"/>
      <c r="AA29" s="64"/>
      <c r="AB29" s="426"/>
      <c r="AC29" s="65"/>
      <c r="AD29" s="426"/>
      <c r="AE29" s="64"/>
      <c r="AF29" s="426"/>
      <c r="AG29" s="65"/>
      <c r="AH29" s="427"/>
      <c r="AI29" s="414"/>
      <c r="AJ29" s="427"/>
      <c r="AK29" s="53"/>
      <c r="AL29" s="427"/>
      <c r="AM29" s="414"/>
      <c r="AN29" s="427"/>
      <c r="AO29" s="53"/>
    </row>
    <row r="30" spans="1:41" ht="22.5" customHeight="1">
      <c r="A30" s="51" t="s">
        <v>28</v>
      </c>
      <c r="B30" s="428">
        <v>161.864123</v>
      </c>
      <c r="C30" s="54">
        <v>154.51234526583218</v>
      </c>
      <c r="D30" s="428">
        <v>151.89318</v>
      </c>
      <c r="E30" s="54">
        <v>155.04452509117877</v>
      </c>
      <c r="F30" s="428">
        <v>116.586454</v>
      </c>
      <c r="G30" s="54">
        <f>F30/B30*100</f>
        <v>72.02735963917094</v>
      </c>
      <c r="H30" s="428">
        <v>109.302275</v>
      </c>
      <c r="I30" s="54">
        <f>H30/D30*100</f>
        <v>71.95996225768661</v>
      </c>
      <c r="J30" s="422">
        <v>118.044971</v>
      </c>
      <c r="K30" s="54">
        <f>J30/F30*100</f>
        <v>101.25101754960315</v>
      </c>
      <c r="L30" s="422">
        <v>115.081693</v>
      </c>
      <c r="M30" s="54">
        <f>L30/H30*100</f>
        <v>105.28755508519838</v>
      </c>
      <c r="N30" s="422">
        <v>174.026953</v>
      </c>
      <c r="O30" s="54">
        <f>N30/J30*100</f>
        <v>147.42428375030053</v>
      </c>
      <c r="P30" s="422">
        <v>170.516227</v>
      </c>
      <c r="Q30" s="54">
        <f>P30/L30*100</f>
        <v>148.16972409330126</v>
      </c>
      <c r="R30" s="422">
        <v>215.391409</v>
      </c>
      <c r="S30" s="61">
        <f>R30/N30*100</f>
        <v>123.76899399025851</v>
      </c>
      <c r="T30" s="422">
        <v>211.590125</v>
      </c>
      <c r="U30" s="54">
        <f>T30/P30*100</f>
        <v>124.08797023171292</v>
      </c>
      <c r="V30" s="422">
        <v>233.903342</v>
      </c>
      <c r="W30" s="61">
        <f>V30/R30*100</f>
        <v>108.59455494810379</v>
      </c>
      <c r="X30" s="422">
        <v>229.996485</v>
      </c>
      <c r="Y30" s="54">
        <f>X30/T30*100</f>
        <v>108.69906381500553</v>
      </c>
      <c r="Z30" s="416">
        <v>237.65037</v>
      </c>
      <c r="AA30" s="61">
        <f>Z30/V30*100</f>
        <v>101.60195573434774</v>
      </c>
      <c r="AB30" s="416">
        <v>232.760059</v>
      </c>
      <c r="AC30" s="54">
        <f>AB30/X30*100</f>
        <v>101.20157227620238</v>
      </c>
      <c r="AD30" s="416">
        <v>247.188715</v>
      </c>
      <c r="AE30" s="61">
        <f>AD30/Z30*100</f>
        <v>104.01360410253095</v>
      </c>
      <c r="AF30" s="416">
        <v>240.468934</v>
      </c>
      <c r="AG30" s="54">
        <f>AF30/AB30*100</f>
        <v>103.31194064528056</v>
      </c>
      <c r="AH30" s="416">
        <v>266.639391</v>
      </c>
      <c r="AI30" s="62">
        <f>AH30/AD30*100</f>
        <v>107.86875565901137</v>
      </c>
      <c r="AJ30" s="416">
        <v>259.378873</v>
      </c>
      <c r="AK30" s="53">
        <f>AJ30/AF30*100</f>
        <v>107.86377628305202</v>
      </c>
      <c r="AL30" s="416"/>
      <c r="AM30" s="62"/>
      <c r="AN30" s="416"/>
      <c r="AO30" s="53"/>
    </row>
    <row r="31" spans="1:41" ht="22.5" customHeight="1">
      <c r="A31" s="55" t="s">
        <v>18</v>
      </c>
      <c r="B31" s="63">
        <v>87.14765068764615</v>
      </c>
      <c r="C31" s="54"/>
      <c r="D31" s="63">
        <v>86.9837551488506</v>
      </c>
      <c r="E31" s="54"/>
      <c r="F31" s="63">
        <f>F30/F27*100</f>
        <v>116.84891184636548</v>
      </c>
      <c r="G31" s="63"/>
      <c r="H31" s="63">
        <f>H30/H27*100</f>
        <v>117.96260460369862</v>
      </c>
      <c r="I31" s="54"/>
      <c r="J31" s="64">
        <f>J30/J27*100</f>
        <v>100.84960505595089</v>
      </c>
      <c r="K31" s="54"/>
      <c r="L31" s="64">
        <f>L30/L27*100</f>
        <v>100.8575314376311</v>
      </c>
      <c r="M31" s="54"/>
      <c r="N31" s="54">
        <f>N30/N27*100</f>
        <v>99.06297749747601</v>
      </c>
      <c r="O31" s="54"/>
      <c r="P31" s="54">
        <f>P30/P27*100</f>
        <v>98.90402323811071</v>
      </c>
      <c r="Q31" s="65"/>
      <c r="R31" s="54">
        <f>R30/R27*100</f>
        <v>109.12160690396679</v>
      </c>
      <c r="S31" s="54"/>
      <c r="T31" s="54">
        <f>T30/T27*100</f>
        <v>109.4214547363596</v>
      </c>
      <c r="U31" s="65"/>
      <c r="V31" s="54">
        <f>V30/V27*100</f>
        <v>104.75721279605897</v>
      </c>
      <c r="W31" s="54"/>
      <c r="X31" s="54">
        <f>X30/X27*100</f>
        <v>104.78099955776732</v>
      </c>
      <c r="Y31" s="65"/>
      <c r="Z31" s="54">
        <f>Z30/Z27*100</f>
        <v>99.24578167664214</v>
      </c>
      <c r="AA31" s="54"/>
      <c r="AB31" s="54">
        <f>AB30/AB27*100</f>
        <v>98.89637477661432</v>
      </c>
      <c r="AC31" s="65"/>
      <c r="AD31" s="54">
        <f>AD30/AD27*100</f>
        <v>87.620985709134</v>
      </c>
      <c r="AE31" s="54"/>
      <c r="AF31" s="54">
        <f>AF30/AF27*100</f>
        <v>87.10485554906754</v>
      </c>
      <c r="AG31" s="65"/>
      <c r="AH31" s="53">
        <f>AH30/AH27*100</f>
        <v>103.45846563225425</v>
      </c>
      <c r="AI31" s="53"/>
      <c r="AJ31" s="53">
        <f>AJ30/AJ27*100</f>
        <v>103.27436010479722</v>
      </c>
      <c r="AK31" s="53"/>
      <c r="AL31" s="53"/>
      <c r="AM31" s="53"/>
      <c r="AN31" s="53"/>
      <c r="AO31" s="53"/>
    </row>
    <row r="32" spans="1:41" s="56" customFormat="1" ht="22.5" customHeight="1">
      <c r="A32" s="51" t="s">
        <v>10</v>
      </c>
      <c r="B32" s="66">
        <v>525.9200989999999</v>
      </c>
      <c r="C32" s="419">
        <v>165.20693089310126</v>
      </c>
      <c r="D32" s="66">
        <v>494.42761600000006</v>
      </c>
      <c r="E32" s="419">
        <v>165.85017278818094</v>
      </c>
      <c r="F32" s="66">
        <f>SUM(F25+F27+F30)</f>
        <v>317.62993</v>
      </c>
      <c r="G32" s="419">
        <f>F32/B32*100</f>
        <v>60.395092449204924</v>
      </c>
      <c r="H32" s="66">
        <f>SUM(H25+H27+H30)</f>
        <v>296.258245</v>
      </c>
      <c r="I32" s="419">
        <f>H32/D32*100</f>
        <v>59.9194372265808</v>
      </c>
      <c r="J32" s="59">
        <f>SUM(J25+J27+J30)</f>
        <v>347.884311</v>
      </c>
      <c r="K32" s="419">
        <f>J32/F32*100</f>
        <v>109.52504098086726</v>
      </c>
      <c r="L32" s="59">
        <f>SUM(L25+L27+L30)</f>
        <v>339.334493</v>
      </c>
      <c r="M32" s="419">
        <f>L32/H32*100</f>
        <v>114.54010098520635</v>
      </c>
      <c r="N32" s="59">
        <f>SUM(N25+N27+N30)</f>
        <v>515.754874</v>
      </c>
      <c r="O32" s="419">
        <f>N32/J32*100</f>
        <v>148.2547093076583</v>
      </c>
      <c r="P32" s="59">
        <f>SUM(P25+P27+P30)</f>
        <v>505.9694989999999</v>
      </c>
      <c r="Q32" s="419">
        <f>P32/L32*100</f>
        <v>149.10641548013803</v>
      </c>
      <c r="R32" s="59">
        <f>SUM(R25+R27+R30)</f>
        <v>590.766674</v>
      </c>
      <c r="S32" s="421">
        <f>R32/N32*100</f>
        <v>114.54407971334074</v>
      </c>
      <c r="T32" s="59">
        <f>SUM(T25+T27+T30)</f>
        <v>579.339742</v>
      </c>
      <c r="U32" s="419">
        <f>T32/P32*100</f>
        <v>114.50092211981342</v>
      </c>
      <c r="V32" s="59">
        <f>SUM(V25+V27+V30)</f>
        <v>647.928928</v>
      </c>
      <c r="W32" s="421">
        <f>V32/R32*100</f>
        <v>109.6759442459681</v>
      </c>
      <c r="X32" s="59">
        <f>SUM(X25+X27+X30)</f>
        <v>636.319074</v>
      </c>
      <c r="Y32" s="419">
        <f>X32/T32*100</f>
        <v>109.83521893445382</v>
      </c>
      <c r="Z32" s="52">
        <f>SUM(Z25+Z27+Z30)</f>
        <v>721.286379</v>
      </c>
      <c r="AA32" s="421">
        <f>Z32/V32*100</f>
        <v>111.32183605792024</v>
      </c>
      <c r="AB32" s="52">
        <f>SUM(AB25+AB27+AB30)</f>
        <v>708.5941210000001</v>
      </c>
      <c r="AC32" s="419">
        <f>AB32/X32*100</f>
        <v>111.35830276871444</v>
      </c>
      <c r="AD32" s="52">
        <f>SUM(AD25+AD27+AD30)</f>
        <v>820.037868</v>
      </c>
      <c r="AE32" s="421">
        <f>AD32/Z32*100</f>
        <v>113.69102368700075</v>
      </c>
      <c r="AF32" s="52">
        <f>SUM(AF25+AF27+AF30)</f>
        <v>802.30092</v>
      </c>
      <c r="AG32" s="419">
        <f>AF32/AB32*100</f>
        <v>113.22432634182127</v>
      </c>
      <c r="AH32" s="52">
        <f>SUM(AH25+AH27+AH30)</f>
        <v>798.3290219999999</v>
      </c>
      <c r="AI32" s="420">
        <f>AH32/AD32*100</f>
        <v>97.3527020096101</v>
      </c>
      <c r="AJ32" s="52">
        <f>SUM(AJ25+AJ27+AJ30)</f>
        <v>778.614843</v>
      </c>
      <c r="AK32" s="418">
        <f>AJ32/AF32*100</f>
        <v>97.04773154192569</v>
      </c>
      <c r="AL32" s="52"/>
      <c r="AM32" s="420"/>
      <c r="AN32" s="52"/>
      <c r="AO32" s="418"/>
    </row>
    <row r="33" spans="1:41" ht="22.5" customHeight="1">
      <c r="A33" s="55" t="s">
        <v>18</v>
      </c>
      <c r="B33" s="63">
        <v>113.83495033571356</v>
      </c>
      <c r="C33" s="54"/>
      <c r="D33" s="63">
        <v>113.67115683657094</v>
      </c>
      <c r="E33" s="54"/>
      <c r="F33" s="63">
        <f>F32/F21*100</f>
        <v>137.537026330537</v>
      </c>
      <c r="G33" s="63"/>
      <c r="H33" s="63">
        <f>H32/H21*100</f>
        <v>137.5724107033047</v>
      </c>
      <c r="I33" s="54"/>
      <c r="J33" s="64">
        <f>J32/J21*100</f>
        <v>100.30404597109161</v>
      </c>
      <c r="K33" s="54"/>
      <c r="L33" s="64">
        <f>L32/L21*100</f>
        <v>99.74294948256542</v>
      </c>
      <c r="M33" s="54"/>
      <c r="N33" s="54">
        <f>N32/N21*100</f>
        <v>98.6065923700976</v>
      </c>
      <c r="O33" s="54"/>
      <c r="P33" s="54">
        <f>P32/P21*100</f>
        <v>98.21298428260127</v>
      </c>
      <c r="Q33" s="54"/>
      <c r="R33" s="54">
        <f>R32/R21*100</f>
        <v>93.10368999326663</v>
      </c>
      <c r="S33" s="54"/>
      <c r="T33" s="54">
        <f>T32/T21*100</f>
        <v>92.4992140900261</v>
      </c>
      <c r="U33" s="54"/>
      <c r="V33" s="54">
        <f>V32/V21*100</f>
        <v>104.5834505439422</v>
      </c>
      <c r="W33" s="54"/>
      <c r="X33" s="54">
        <f>X32/X21*100</f>
        <v>104.21175144660589</v>
      </c>
      <c r="Y33" s="54"/>
      <c r="Z33" s="54">
        <f>Z32/Z21*100</f>
        <v>94.61630868188568</v>
      </c>
      <c r="AA33" s="54"/>
      <c r="AB33" s="54">
        <f>AB32/AB21*100</f>
        <v>94.14790275934367</v>
      </c>
      <c r="AC33" s="54"/>
      <c r="AD33" s="54">
        <f>AD32/AD21*100</f>
        <v>93.81108473373268</v>
      </c>
      <c r="AE33" s="54"/>
      <c r="AF33" s="54">
        <f>AF32/AF21*100</f>
        <v>93.18745380523005</v>
      </c>
      <c r="AG33" s="54"/>
      <c r="AH33" s="53">
        <f>AH32/AH21*100</f>
        <v>111.28156546703853</v>
      </c>
      <c r="AI33" s="53"/>
      <c r="AJ33" s="53">
        <f>AJ32/AJ21*100</f>
        <v>110.36016629335683</v>
      </c>
      <c r="AK33" s="53"/>
      <c r="AL33" s="53"/>
      <c r="AM33" s="53"/>
      <c r="AN33" s="53"/>
      <c r="AO33" s="53"/>
    </row>
    <row r="34" spans="1:41" s="56" customFormat="1" ht="24" customHeight="1">
      <c r="A34" s="51" t="s">
        <v>29</v>
      </c>
      <c r="B34" s="67">
        <v>1379.7376629999999</v>
      </c>
      <c r="C34" s="418">
        <v>164.53233178963126</v>
      </c>
      <c r="D34" s="67">
        <v>1298.257533</v>
      </c>
      <c r="E34" s="418">
        <v>165.11169526757908</v>
      </c>
      <c r="F34" s="67">
        <f>F23+F32</f>
        <v>730.191559</v>
      </c>
      <c r="G34" s="418">
        <f>F34/B34*100</f>
        <v>52.92249233903823</v>
      </c>
      <c r="H34" s="67">
        <f>H23+H32</f>
        <v>680.461685</v>
      </c>
      <c r="I34" s="418">
        <f>H34/D34*100</f>
        <v>52.413459402588344</v>
      </c>
      <c r="J34" s="58">
        <f>J23+J32</f>
        <v>1025.24602</v>
      </c>
      <c r="K34" s="418">
        <f>J34/F34*100</f>
        <v>140.40781591669975</v>
      </c>
      <c r="L34" s="58">
        <f>L23+L32</f>
        <v>1004.153605</v>
      </c>
      <c r="M34" s="418">
        <f>L34/H34*100</f>
        <v>147.56945572916425</v>
      </c>
      <c r="N34" s="58">
        <f>N23+N32</f>
        <v>1479.37298</v>
      </c>
      <c r="O34" s="418">
        <f>N34/J34*100</f>
        <v>144.29443773895363</v>
      </c>
      <c r="P34" s="58">
        <f>P23+P32</f>
        <v>1454.606947</v>
      </c>
      <c r="Q34" s="418">
        <f>P34/L34*100</f>
        <v>144.85900760173044</v>
      </c>
      <c r="R34" s="58">
        <f>R23+R32</f>
        <v>1837.955912</v>
      </c>
      <c r="S34" s="420">
        <f>R34/N34*100</f>
        <v>124.2388455682082</v>
      </c>
      <c r="T34" s="58">
        <f>T23+T32</f>
        <v>1810.625094</v>
      </c>
      <c r="U34" s="418">
        <f>T34/P34*100</f>
        <v>124.47521289062013</v>
      </c>
      <c r="V34" s="58">
        <f>V23+V32</f>
        <v>1899.708827</v>
      </c>
      <c r="W34" s="420">
        <f>V34/R34*100</f>
        <v>103.35986922193376</v>
      </c>
      <c r="X34" s="58">
        <f>X23+X32</f>
        <v>1870.3123369999998</v>
      </c>
      <c r="Y34" s="418">
        <f>X34/T34*100</f>
        <v>103.29649926966052</v>
      </c>
      <c r="Z34" s="58">
        <f>Z23+Z32</f>
        <v>2205.4775240000004</v>
      </c>
      <c r="AA34" s="421">
        <f>Z34/V34*100</f>
        <v>116.09555594279503</v>
      </c>
      <c r="AB34" s="58">
        <f>AB23+AB32</f>
        <v>2174.474853</v>
      </c>
      <c r="AC34" s="419">
        <f>AB34/X34*100</f>
        <v>116.26265891438648</v>
      </c>
      <c r="AD34" s="58">
        <f>AD23+AD32</f>
        <v>2480.742324</v>
      </c>
      <c r="AE34" s="421">
        <f>AD34/Z34*100</f>
        <v>112.48096147000224</v>
      </c>
      <c r="AF34" s="58">
        <f>AF23+AF32</f>
        <v>2437.57373</v>
      </c>
      <c r="AG34" s="419">
        <f>AF34/AB34*100</f>
        <v>112.09942145971554</v>
      </c>
      <c r="AH34" s="58">
        <f>AH23+AH32</f>
        <v>2094.013696</v>
      </c>
      <c r="AI34" s="420">
        <f>AH34/AD34*100</f>
        <v>84.41076994339215</v>
      </c>
      <c r="AJ34" s="58">
        <f>AJ23+AJ32</f>
        <v>2049.4721299999997</v>
      </c>
      <c r="AK34" s="418">
        <f>AJ34/AF34*100</f>
        <v>84.07836467781426</v>
      </c>
      <c r="AL34" s="58"/>
      <c r="AM34" s="420"/>
      <c r="AN34" s="58"/>
      <c r="AO34" s="418"/>
    </row>
    <row r="35" spans="1:41" ht="22.5" customHeight="1">
      <c r="A35" s="55" t="s">
        <v>18</v>
      </c>
      <c r="B35" s="429"/>
      <c r="C35" s="54"/>
      <c r="D35" s="429"/>
      <c r="E35" s="54"/>
      <c r="F35" s="429"/>
      <c r="G35" s="54"/>
      <c r="H35" s="429"/>
      <c r="I35" s="54"/>
      <c r="J35" s="423"/>
      <c r="K35" s="54"/>
      <c r="L35" s="423"/>
      <c r="M35" s="54"/>
      <c r="N35" s="61">
        <f>O34</f>
        <v>144.29443773895363</v>
      </c>
      <c r="O35" s="61"/>
      <c r="P35" s="61">
        <f>Q34</f>
        <v>144.85900760173044</v>
      </c>
      <c r="Q35" s="61"/>
      <c r="R35" s="61">
        <f>R34/N34*100</f>
        <v>124.2388455682082</v>
      </c>
      <c r="S35" s="61"/>
      <c r="T35" s="61">
        <f>T34/P34*100</f>
        <v>124.47521289062013</v>
      </c>
      <c r="U35" s="61"/>
      <c r="V35" s="61">
        <f>V34/R34*100</f>
        <v>103.35986922193376</v>
      </c>
      <c r="W35" s="61"/>
      <c r="X35" s="61">
        <f>X34/T34*100</f>
        <v>103.29649926966052</v>
      </c>
      <c r="Y35" s="61"/>
      <c r="Z35" s="61">
        <f>Z34/V34*100</f>
        <v>116.09555594279503</v>
      </c>
      <c r="AA35" s="61"/>
      <c r="AB35" s="61">
        <f>AB34/X34*100</f>
        <v>116.26265891438648</v>
      </c>
      <c r="AC35" s="61"/>
      <c r="AD35" s="69">
        <f>AD34/Z34*100</f>
        <v>112.48096147000224</v>
      </c>
      <c r="AE35" s="69"/>
      <c r="AF35" s="69">
        <f>AF34/AB34*100</f>
        <v>112.09942145971554</v>
      </c>
      <c r="AG35" s="69"/>
      <c r="AH35" s="415">
        <f>AH34/AD34*100</f>
        <v>84.41076994339215</v>
      </c>
      <c r="AI35" s="415"/>
      <c r="AJ35" s="415">
        <f>AJ34/AF34*100</f>
        <v>84.07836467781426</v>
      </c>
      <c r="AK35" s="415"/>
      <c r="AL35" s="415"/>
      <c r="AM35" s="415"/>
      <c r="AN35" s="415"/>
      <c r="AO35" s="415"/>
    </row>
    <row r="36" spans="1:41" ht="22.5" customHeight="1">
      <c r="A36" s="51" t="s">
        <v>30</v>
      </c>
      <c r="B36" s="416">
        <v>141.575272</v>
      </c>
      <c r="C36" s="53">
        <v>129.64317121486303</v>
      </c>
      <c r="D36" s="416">
        <v>132.650736</v>
      </c>
      <c r="E36" s="53">
        <v>129.75455211461673</v>
      </c>
      <c r="F36" s="416">
        <v>100.914395</v>
      </c>
      <c r="G36" s="53">
        <f>F36/B36*100</f>
        <v>71.2796758744705</v>
      </c>
      <c r="H36" s="416">
        <v>93.141025</v>
      </c>
      <c r="I36" s="53">
        <f>H36/D36*100</f>
        <v>70.21523423737355</v>
      </c>
      <c r="J36" s="416">
        <v>118.197577</v>
      </c>
      <c r="K36" s="53">
        <f>J36/F36*100</f>
        <v>117.12657743228803</v>
      </c>
      <c r="L36" s="416">
        <v>115.457662</v>
      </c>
      <c r="M36" s="53">
        <f>L36/H36*100</f>
        <v>123.960050901308</v>
      </c>
      <c r="N36" s="416">
        <v>186.619172</v>
      </c>
      <c r="O36" s="53">
        <f>N36/J36*100</f>
        <v>157.88747683042607</v>
      </c>
      <c r="P36" s="416">
        <v>183.114645</v>
      </c>
      <c r="Q36" s="53">
        <f>P36/L36*100</f>
        <v>158.59895465404452</v>
      </c>
      <c r="R36" s="416">
        <v>210.225396</v>
      </c>
      <c r="S36" s="62">
        <f>R36/N36*100</f>
        <v>112.64940989021213</v>
      </c>
      <c r="T36" s="416">
        <v>206.069287</v>
      </c>
      <c r="U36" s="53">
        <f>T36/P36*100</f>
        <v>112.53566693150077</v>
      </c>
      <c r="V36" s="416">
        <v>224.787713</v>
      </c>
      <c r="W36" s="62">
        <f>V36/R36*100</f>
        <v>106.92700181665968</v>
      </c>
      <c r="X36" s="416">
        <v>220.521156</v>
      </c>
      <c r="Y36" s="53">
        <f>X36/T36*100</f>
        <v>107.01311156572304</v>
      </c>
      <c r="Z36" s="416">
        <v>231.279556</v>
      </c>
      <c r="AA36" s="61">
        <f>Z36/V36*100</f>
        <v>102.88798836616128</v>
      </c>
      <c r="AB36" s="416">
        <v>226.526615</v>
      </c>
      <c r="AC36" s="54">
        <f>AB36/X36*100</f>
        <v>102.72330288346573</v>
      </c>
      <c r="AD36" s="416">
        <v>256.079578</v>
      </c>
      <c r="AE36" s="61">
        <f>AD36/Z36*100</f>
        <v>110.72296333879162</v>
      </c>
      <c r="AF36" s="416">
        <v>249.484082</v>
      </c>
      <c r="AG36" s="54">
        <f>AF36/AB36*100</f>
        <v>110.13455615358929</v>
      </c>
      <c r="AH36" s="416">
        <v>266.26593</v>
      </c>
      <c r="AI36" s="62">
        <f>AH36/AD36*100</f>
        <v>103.97780724240337</v>
      </c>
      <c r="AJ36" s="416">
        <v>259.262972</v>
      </c>
      <c r="AK36" s="53">
        <f>AJ36/AF36*100</f>
        <v>103.9196448613503</v>
      </c>
      <c r="AL36" s="416"/>
      <c r="AM36" s="62"/>
      <c r="AN36" s="416"/>
      <c r="AO36" s="53"/>
    </row>
    <row r="37" spans="1:41" ht="22.5" customHeight="1">
      <c r="A37" s="55" t="s">
        <v>18</v>
      </c>
      <c r="B37" s="54">
        <v>87.46550463193132</v>
      </c>
      <c r="C37" s="54"/>
      <c r="D37" s="54">
        <v>87.33159447975216</v>
      </c>
      <c r="E37" s="54"/>
      <c r="F37" s="54">
        <f>F36/F30*100</f>
        <v>86.5575643976615</v>
      </c>
      <c r="G37" s="54"/>
      <c r="H37" s="54">
        <f>H36/H30*100</f>
        <v>85.21416868953551</v>
      </c>
      <c r="I37" s="54"/>
      <c r="J37" s="54">
        <f>J36/J30*100</f>
        <v>100.12927784954091</v>
      </c>
      <c r="K37" s="54"/>
      <c r="L37" s="54">
        <f>L36/L30*100</f>
        <v>100.32669748784457</v>
      </c>
      <c r="M37" s="54"/>
      <c r="N37" s="54">
        <f>N36/N30*100</f>
        <v>107.2357866312812</v>
      </c>
      <c r="O37" s="54"/>
      <c r="P37" s="54">
        <f>P36/P30*100</f>
        <v>107.38839829009355</v>
      </c>
      <c r="Q37" s="54"/>
      <c r="R37" s="54">
        <f>R36/R30*100</f>
        <v>97.60156961506296</v>
      </c>
      <c r="S37" s="54"/>
      <c r="T37" s="54">
        <f>T36/T30*100</f>
        <v>97.39078655017572</v>
      </c>
      <c r="U37" s="54"/>
      <c r="V37" s="54">
        <f>V36/V30%</f>
        <v>96.10282225039776</v>
      </c>
      <c r="W37" s="54"/>
      <c r="X37" s="54">
        <f>X36/X30%</f>
        <v>95.88022877827892</v>
      </c>
      <c r="Y37" s="54"/>
      <c r="Z37" s="54">
        <f>Z36/Z30%</f>
        <v>97.31924928204404</v>
      </c>
      <c r="AA37" s="54"/>
      <c r="AB37" s="54">
        <f>AB36/AB30%</f>
        <v>97.3219443117601</v>
      </c>
      <c r="AC37" s="54"/>
      <c r="AD37" s="54">
        <f>AD36/AD30%</f>
        <v>103.59679162537822</v>
      </c>
      <c r="AE37" s="54"/>
      <c r="AF37" s="54">
        <f>AF36/AF30%</f>
        <v>103.74898655308215</v>
      </c>
      <c r="AG37" s="54"/>
      <c r="AH37" s="53">
        <f>AH36/AH30%</f>
        <v>99.85993779891285</v>
      </c>
      <c r="AI37" s="53"/>
      <c r="AJ37" s="53">
        <f>AJ36/AJ30%</f>
        <v>99.95531594433291</v>
      </c>
      <c r="AK37" s="53"/>
      <c r="AL37" s="53"/>
      <c r="AM37" s="53"/>
      <c r="AN37" s="53"/>
      <c r="AO37" s="53"/>
    </row>
    <row r="38" spans="1:41" ht="22.5" customHeight="1">
      <c r="A38" s="51" t="s">
        <v>31</v>
      </c>
      <c r="B38" s="422">
        <v>108.413185</v>
      </c>
      <c r="C38" s="54">
        <v>90.71076283418552</v>
      </c>
      <c r="D38" s="422">
        <v>101.074909</v>
      </c>
      <c r="E38" s="54">
        <v>90.07983865948887</v>
      </c>
      <c r="F38" s="422">
        <v>110.375732</v>
      </c>
      <c r="G38" s="54">
        <f>F38/B38*100</f>
        <v>101.81024752662695</v>
      </c>
      <c r="H38" s="422">
        <v>103.050219</v>
      </c>
      <c r="I38" s="54">
        <f>H38/D38*100</f>
        <v>101.95430302094064</v>
      </c>
      <c r="J38" s="422">
        <v>129.365133</v>
      </c>
      <c r="K38" s="54">
        <f>J38/F38*100</f>
        <v>117.2043262191004</v>
      </c>
      <c r="L38" s="422">
        <v>126.652569</v>
      </c>
      <c r="M38" s="54">
        <f>L38/H38*100</f>
        <v>122.90373589599068</v>
      </c>
      <c r="N38" s="422">
        <v>191.366127</v>
      </c>
      <c r="O38" s="54">
        <f>N38/J38*100</f>
        <v>147.92712886554992</v>
      </c>
      <c r="P38" s="422">
        <v>187.81735</v>
      </c>
      <c r="Q38" s="54">
        <f>P38/L38*100</f>
        <v>148.29335992387175</v>
      </c>
      <c r="R38" s="422">
        <v>208.346841</v>
      </c>
      <c r="S38" s="61">
        <f>R38/N38*100</f>
        <v>108.87341676722131</v>
      </c>
      <c r="T38" s="422">
        <v>204.46585</v>
      </c>
      <c r="U38" s="54">
        <f>T38/P38*100</f>
        <v>108.86419705101791</v>
      </c>
      <c r="V38" s="422">
        <v>228.005215</v>
      </c>
      <c r="W38" s="61">
        <f>V38/R38*100</f>
        <v>109.43540775835426</v>
      </c>
      <c r="X38" s="422">
        <v>224.348724</v>
      </c>
      <c r="Y38" s="54">
        <f>X38/T38*100</f>
        <v>109.7243006594989</v>
      </c>
      <c r="Z38" s="416">
        <v>235.596195</v>
      </c>
      <c r="AA38" s="61">
        <f>Z38/V38*100</f>
        <v>103.3293010425222</v>
      </c>
      <c r="AB38" s="416">
        <v>231.371167</v>
      </c>
      <c r="AC38" s="54">
        <f>AB38/X38*100</f>
        <v>103.13014617368627</v>
      </c>
      <c r="AD38" s="416">
        <v>258.214953</v>
      </c>
      <c r="AE38" s="61">
        <f>AD38/Z38*100</f>
        <v>109.60064656392264</v>
      </c>
      <c r="AF38" s="416">
        <v>251.537274</v>
      </c>
      <c r="AG38" s="54">
        <f>AF38/AB38*100</f>
        <v>108.71591186640815</v>
      </c>
      <c r="AH38" s="416">
        <v>300.289016</v>
      </c>
      <c r="AI38" s="62">
        <f>AH38/AD38*100</f>
        <v>116.2942008242257</v>
      </c>
      <c r="AJ38" s="416">
        <v>293.967061</v>
      </c>
      <c r="AK38" s="53">
        <f>AJ38/AF38*100</f>
        <v>116.86819067618583</v>
      </c>
      <c r="AL38" s="416"/>
      <c r="AM38" s="62"/>
      <c r="AN38" s="416"/>
      <c r="AO38" s="53"/>
    </row>
    <row r="39" spans="1:41" ht="22.5" customHeight="1">
      <c r="A39" s="55" t="s">
        <v>18</v>
      </c>
      <c r="B39" s="54">
        <v>76.57635649818846</v>
      </c>
      <c r="C39" s="54"/>
      <c r="D39" s="54">
        <v>76.19626701505825</v>
      </c>
      <c r="E39" s="54"/>
      <c r="F39" s="54">
        <f>F38/F36*100</f>
        <v>109.37560691911199</v>
      </c>
      <c r="G39" s="54"/>
      <c r="H39" s="54">
        <f>H38/H36*100</f>
        <v>110.63891448478262</v>
      </c>
      <c r="I39" s="54"/>
      <c r="J39" s="54">
        <f>J38/J36*100</f>
        <v>109.44821060079768</v>
      </c>
      <c r="K39" s="54"/>
      <c r="L39" s="54">
        <f>L38/L36*100</f>
        <v>109.69611440772115</v>
      </c>
      <c r="M39" s="54"/>
      <c r="N39" s="54">
        <f>N38/N36*100</f>
        <v>102.54365880478775</v>
      </c>
      <c r="O39" s="54"/>
      <c r="P39" s="54">
        <f>P38/P36*100</f>
        <v>102.56817525436045</v>
      </c>
      <c r="Q39" s="54"/>
      <c r="R39" s="54">
        <f>R38/R36*100</f>
        <v>99.1064091038744</v>
      </c>
      <c r="S39" s="54"/>
      <c r="T39" s="54">
        <f>T38/T36*100</f>
        <v>99.22189423599063</v>
      </c>
      <c r="U39" s="54"/>
      <c r="V39" s="54">
        <f>V38/V36%</f>
        <v>101.43135136572167</v>
      </c>
      <c r="W39" s="54"/>
      <c r="X39" s="54">
        <f>X38/X36%</f>
        <v>101.73569197143154</v>
      </c>
      <c r="Y39" s="54"/>
      <c r="Z39" s="54">
        <f>Z38/Z36%</f>
        <v>101.86641615655816</v>
      </c>
      <c r="AA39" s="54"/>
      <c r="AB39" s="54">
        <f>AB38/AB36%</f>
        <v>102.13862375509386</v>
      </c>
      <c r="AC39" s="54"/>
      <c r="AD39" s="54">
        <f>AD38/AD36%</f>
        <v>100.83387164906995</v>
      </c>
      <c r="AE39" s="54"/>
      <c r="AF39" s="54">
        <f>AF38/AF36%</f>
        <v>100.82297515077535</v>
      </c>
      <c r="AG39" s="54"/>
      <c r="AH39" s="53">
        <f>AH38/AH36%</f>
        <v>112.77785933784318</v>
      </c>
      <c r="AI39" s="53"/>
      <c r="AJ39" s="53">
        <f>AJ38/AJ36%</f>
        <v>113.38567120953934</v>
      </c>
      <c r="AK39" s="53"/>
      <c r="AL39" s="53"/>
      <c r="AM39" s="53"/>
      <c r="AN39" s="53"/>
      <c r="AO39" s="53"/>
    </row>
    <row r="40" spans="1:41" ht="22.5" customHeight="1">
      <c r="A40" s="51" t="s">
        <v>32</v>
      </c>
      <c r="B40" s="416">
        <v>78.284757</v>
      </c>
      <c r="C40" s="53">
        <v>60.17486808684049</v>
      </c>
      <c r="D40" s="416">
        <v>72.66697</v>
      </c>
      <c r="E40" s="53">
        <v>59.47581476833537</v>
      </c>
      <c r="F40" s="416">
        <v>112.355565</v>
      </c>
      <c r="G40" s="53">
        <f>F40/B40*100</f>
        <v>143.52163729651738</v>
      </c>
      <c r="H40" s="416">
        <v>104.876473</v>
      </c>
      <c r="I40" s="53">
        <f>H40/D40*100</f>
        <v>144.32481910281933</v>
      </c>
      <c r="J40" s="416">
        <v>133.503946</v>
      </c>
      <c r="K40" s="53">
        <f>J40/F40*100</f>
        <v>118.82272676035231</v>
      </c>
      <c r="L40" s="416">
        <v>130.375657</v>
      </c>
      <c r="M40" s="53">
        <f>L40/H40*100</f>
        <v>124.31354074998306</v>
      </c>
      <c r="N40" s="416">
        <v>185.190338</v>
      </c>
      <c r="O40" s="53">
        <f>N40/J40*100</f>
        <v>138.71525415436034</v>
      </c>
      <c r="P40" s="416">
        <v>182.038964</v>
      </c>
      <c r="Q40" s="53">
        <f>P40/L40*100</f>
        <v>139.62649791287342</v>
      </c>
      <c r="R40" s="416">
        <v>202.869628</v>
      </c>
      <c r="S40" s="62">
        <f>R40/N40*100</f>
        <v>109.54655096531008</v>
      </c>
      <c r="T40" s="416">
        <v>199.354037</v>
      </c>
      <c r="U40" s="53">
        <f>T40/P40*100</f>
        <v>109.5117400250641</v>
      </c>
      <c r="V40" s="416">
        <v>223.277003</v>
      </c>
      <c r="W40" s="62">
        <f>V40/R40*100</f>
        <v>110.0593544737017</v>
      </c>
      <c r="X40" s="416">
        <v>220.074011</v>
      </c>
      <c r="Y40" s="53">
        <f>X40/T40*100</f>
        <v>110.39355626392458</v>
      </c>
      <c r="Z40" s="416">
        <v>231.847597</v>
      </c>
      <c r="AA40" s="61">
        <f>Z40/V40*100</f>
        <v>103.83854758208126</v>
      </c>
      <c r="AB40" s="416">
        <v>225.590773</v>
      </c>
      <c r="AC40" s="54">
        <f>AB40/X40*100</f>
        <v>102.50677577735428</v>
      </c>
      <c r="AD40" s="416">
        <v>231.793891</v>
      </c>
      <c r="AE40" s="61">
        <f>AD40/Z40*100</f>
        <v>99.97683564518462</v>
      </c>
      <c r="AF40" s="416">
        <v>221.396836</v>
      </c>
      <c r="AG40" s="54">
        <f>AF40/AB40*100</f>
        <v>98.14090933586188</v>
      </c>
      <c r="AH40" s="416">
        <v>268.839246</v>
      </c>
      <c r="AI40" s="62">
        <f>AH40/AD40*100</f>
        <v>115.98202387482249</v>
      </c>
      <c r="AJ40" s="416">
        <v>260.795463</v>
      </c>
      <c r="AK40" s="53">
        <f>AJ40/AF40*100</f>
        <v>117.79547879356325</v>
      </c>
      <c r="AL40" s="416"/>
      <c r="AM40" s="62"/>
      <c r="AN40" s="416"/>
      <c r="AO40" s="53"/>
    </row>
    <row r="41" spans="1:41" ht="22.5" customHeight="1">
      <c r="A41" s="55" t="s">
        <v>18</v>
      </c>
      <c r="B41" s="54">
        <v>72.20962745444662</v>
      </c>
      <c r="C41" s="54"/>
      <c r="D41" s="54">
        <v>71.89417306326736</v>
      </c>
      <c r="E41" s="54"/>
      <c r="F41" s="54">
        <f>F40/F38*100</f>
        <v>101.79372128648714</v>
      </c>
      <c r="G41" s="54"/>
      <c r="H41" s="54">
        <f>H40/H38*100</f>
        <v>101.77219807752181</v>
      </c>
      <c r="I41" s="54"/>
      <c r="J41" s="54">
        <f>J40/J38*100</f>
        <v>103.19932651404613</v>
      </c>
      <c r="K41" s="54"/>
      <c r="L41" s="54">
        <f>L40/L38*100</f>
        <v>102.93960717054227</v>
      </c>
      <c r="M41" s="54"/>
      <c r="N41" s="54">
        <f>N40/N38*100</f>
        <v>96.77278884365987</v>
      </c>
      <c r="O41" s="54"/>
      <c r="P41" s="54">
        <f>P40/P38*100</f>
        <v>96.92340137905256</v>
      </c>
      <c r="Q41" s="54"/>
      <c r="R41" s="54">
        <f>R40/R38*100</f>
        <v>97.37110820893128</v>
      </c>
      <c r="S41" s="54"/>
      <c r="T41" s="54">
        <f>T40/T38*100</f>
        <v>97.49991844603879</v>
      </c>
      <c r="U41" s="54"/>
      <c r="V41" s="54">
        <f>V40/V38%</f>
        <v>97.92627023903817</v>
      </c>
      <c r="W41" s="54"/>
      <c r="X41" s="54">
        <f>X40/X38%</f>
        <v>98.09461229652459</v>
      </c>
      <c r="Y41" s="54"/>
      <c r="Z41" s="54">
        <f>Z40/Z38%</f>
        <v>98.40888856460522</v>
      </c>
      <c r="AA41" s="54"/>
      <c r="AB41" s="54">
        <f>AB40/AB38%</f>
        <v>97.50167919583515</v>
      </c>
      <c r="AC41" s="54"/>
      <c r="AD41" s="54">
        <f>AD40/AD38%</f>
        <v>89.7678032611845</v>
      </c>
      <c r="AE41" s="54"/>
      <c r="AF41" s="54">
        <f>AF40/AF38%</f>
        <v>88.01750630405576</v>
      </c>
      <c r="AG41" s="54"/>
      <c r="AH41" s="53">
        <f>AH40/AH38%</f>
        <v>89.52683304273774</v>
      </c>
      <c r="AI41" s="53"/>
      <c r="AJ41" s="53">
        <f>AJ40/AJ38%</f>
        <v>88.71587929370087</v>
      </c>
      <c r="AK41" s="53"/>
      <c r="AL41" s="53"/>
      <c r="AM41" s="53"/>
      <c r="AN41" s="53"/>
      <c r="AO41" s="53"/>
    </row>
    <row r="42" spans="1:41" s="56" customFormat="1" ht="22.5" customHeight="1">
      <c r="A42" s="51" t="s">
        <v>33</v>
      </c>
      <c r="B42" s="52">
        <v>328.273214</v>
      </c>
      <c r="C42" s="418">
        <v>91.48828574160345</v>
      </c>
      <c r="D42" s="52">
        <v>306.392615</v>
      </c>
      <c r="E42" s="418">
        <v>91.02113827059394</v>
      </c>
      <c r="F42" s="52">
        <f>F36+F38+F40</f>
        <v>323.645692</v>
      </c>
      <c r="G42" s="418">
        <f>F42/B42*100</f>
        <v>98.59034432215356</v>
      </c>
      <c r="H42" s="52">
        <f>H36+H38+H40</f>
        <v>301.067717</v>
      </c>
      <c r="I42" s="418">
        <f>H42/D42*100</f>
        <v>98.26206711933969</v>
      </c>
      <c r="J42" s="52">
        <f>SUM(J36+J38+J40)</f>
        <v>381.06665599999997</v>
      </c>
      <c r="K42" s="418">
        <f>J42/F42*100</f>
        <v>117.74192131066586</v>
      </c>
      <c r="L42" s="70">
        <f>SUM(L36+L38+L40)</f>
        <v>372.485888</v>
      </c>
      <c r="M42" s="418">
        <f>L42/H42*100</f>
        <v>123.72163037327577</v>
      </c>
      <c r="N42" s="52">
        <f>SUM(N36+N38+N40)</f>
        <v>563.175637</v>
      </c>
      <c r="O42" s="418">
        <f>N42/J42*100</f>
        <v>147.78927206897896</v>
      </c>
      <c r="P42" s="52">
        <f>SUM(P36+P38+P40)</f>
        <v>552.970959</v>
      </c>
      <c r="Q42" s="418">
        <f>P42/L42*100</f>
        <v>148.45420372006146</v>
      </c>
      <c r="R42" s="52">
        <f>SUM(R36+R38+R40)</f>
        <v>621.441865</v>
      </c>
      <c r="S42" s="420">
        <f>R42/N42*100</f>
        <v>110.34601360072682</v>
      </c>
      <c r="T42" s="52">
        <f>SUM(T36+T38+T40)</f>
        <v>609.8891739999999</v>
      </c>
      <c r="U42" s="418">
        <f>T42/P42*100</f>
        <v>110.2931653233529</v>
      </c>
      <c r="V42" s="52">
        <f>V36+V38+V40</f>
        <v>676.069931</v>
      </c>
      <c r="W42" s="420">
        <f>V42/R42*100</f>
        <v>108.7905352176426</v>
      </c>
      <c r="X42" s="52">
        <f>X36+X38+X40</f>
        <v>664.943891</v>
      </c>
      <c r="Y42" s="418">
        <f>X42/T42*100</f>
        <v>109.02700348637441</v>
      </c>
      <c r="Z42" s="52">
        <f>Z36+Z38+Z40</f>
        <v>698.723348</v>
      </c>
      <c r="AA42" s="421">
        <f>Z42/V42*100</f>
        <v>103.35075056015175</v>
      </c>
      <c r="AB42" s="52">
        <f>AB36+AB38+AB40</f>
        <v>683.488555</v>
      </c>
      <c r="AC42" s="419">
        <f>AB42/X42*100</f>
        <v>102.78890659061639</v>
      </c>
      <c r="AD42" s="52">
        <f>AD36+AD38+AD40</f>
        <v>746.088422</v>
      </c>
      <c r="AE42" s="421">
        <f>AD42/Z42*100</f>
        <v>106.7788022449194</v>
      </c>
      <c r="AF42" s="52">
        <f>AF36+AF38+AF40</f>
        <v>722.418192</v>
      </c>
      <c r="AG42" s="419">
        <f>AF42/AB42*100</f>
        <v>105.69572624372621</v>
      </c>
      <c r="AH42" s="52">
        <f>AH36+AH38+AH40</f>
        <v>835.394192</v>
      </c>
      <c r="AI42" s="420">
        <f>AH42/AD42*100</f>
        <v>111.96986407597676</v>
      </c>
      <c r="AJ42" s="52">
        <f>AJ36+AJ38+AJ40</f>
        <v>814.025496</v>
      </c>
      <c r="AK42" s="418">
        <f>AJ42/AF42*100</f>
        <v>112.68064744416071</v>
      </c>
      <c r="AL42" s="52"/>
      <c r="AM42" s="420"/>
      <c r="AN42" s="52"/>
      <c r="AO42" s="418"/>
    </row>
    <row r="43" spans="1:41" ht="22.5" customHeight="1">
      <c r="A43" s="55" t="s">
        <v>18</v>
      </c>
      <c r="B43" s="54">
        <v>62.41883788510621</v>
      </c>
      <c r="C43" s="54"/>
      <c r="D43" s="54">
        <v>61.96915485400394</v>
      </c>
      <c r="E43" s="54"/>
      <c r="F43" s="54">
        <f>F42/F32*100</f>
        <v>101.89395312966884</v>
      </c>
      <c r="G43" s="54"/>
      <c r="H43" s="54">
        <f>H42/H32*100</f>
        <v>101.62340528277956</v>
      </c>
      <c r="I43" s="54"/>
      <c r="J43" s="54">
        <f>J42/J32*100</f>
        <v>109.53832752750957</v>
      </c>
      <c r="K43" s="54"/>
      <c r="L43" s="54">
        <f>L42/L32*100</f>
        <v>109.76953291924849</v>
      </c>
      <c r="M43" s="54"/>
      <c r="N43" s="54">
        <f>N42/N32*100</f>
        <v>109.19443817025373</v>
      </c>
      <c r="O43" s="54"/>
      <c r="P43" s="54">
        <f>P42/P32*100</f>
        <v>109.28938603866318</v>
      </c>
      <c r="Q43" s="54"/>
      <c r="R43" s="54">
        <f>R42/R32*100</f>
        <v>105.19243761539603</v>
      </c>
      <c r="S43" s="54"/>
      <c r="T43" s="54">
        <f>T42/T32*100</f>
        <v>105.27314627070758</v>
      </c>
      <c r="U43" s="54"/>
      <c r="V43" s="54">
        <f>V42/V32%</f>
        <v>104.34322373703307</v>
      </c>
      <c r="W43" s="54"/>
      <c r="X43" s="54">
        <f>X42/X32%</f>
        <v>104.49850054314103</v>
      </c>
      <c r="Y43" s="54"/>
      <c r="Z43" s="54">
        <f>Z42/Z32%</f>
        <v>96.87183459206845</v>
      </c>
      <c r="AA43" s="54"/>
      <c r="AB43" s="54">
        <f>AB42/AB32%</f>
        <v>96.45698923319179</v>
      </c>
      <c r="AC43" s="54"/>
      <c r="AD43" s="54">
        <f>AD42/AD32%</f>
        <v>90.98219132485234</v>
      </c>
      <c r="AE43" s="54"/>
      <c r="AF43" s="54">
        <f>AF42/AF32%</f>
        <v>90.04329597428355</v>
      </c>
      <c r="AG43" s="54"/>
      <c r="AH43" s="53">
        <f>AH42/AH32%</f>
        <v>104.64284386243948</v>
      </c>
      <c r="AI43" s="53"/>
      <c r="AJ43" s="53">
        <f>AJ42/AJ32%</f>
        <v>104.54790366743624</v>
      </c>
      <c r="AK43" s="53"/>
      <c r="AL43" s="53"/>
      <c r="AM43" s="53"/>
      <c r="AN43" s="53"/>
      <c r="AO43" s="53"/>
    </row>
    <row r="44" spans="1:41" s="56" customFormat="1" ht="22.5" customHeight="1">
      <c r="A44" s="51" t="s">
        <v>34</v>
      </c>
      <c r="B44" s="52">
        <v>854.193313</v>
      </c>
      <c r="C44" s="418">
        <v>126.14448708567761</v>
      </c>
      <c r="D44" s="52">
        <v>800.820231</v>
      </c>
      <c r="E44" s="418">
        <v>126.16626838671921</v>
      </c>
      <c r="F44" s="52">
        <f>F42+F32</f>
        <v>641.275622</v>
      </c>
      <c r="G44" s="418">
        <f>F44/B44*100</f>
        <v>75.07382839930989</v>
      </c>
      <c r="H44" s="52">
        <f>H42+H32</f>
        <v>597.325962</v>
      </c>
      <c r="I44" s="418">
        <f>H44/D44*100</f>
        <v>74.5892697108947</v>
      </c>
      <c r="J44" s="52">
        <f>J42+J32</f>
        <v>728.950967</v>
      </c>
      <c r="K44" s="418">
        <f>J44/F44*100</f>
        <v>113.67202213715213</v>
      </c>
      <c r="L44" s="52">
        <f>L42+L32</f>
        <v>711.820381</v>
      </c>
      <c r="M44" s="418">
        <f>L44/H44*100</f>
        <v>119.16782900522914</v>
      </c>
      <c r="N44" s="67">
        <f>N42+N32</f>
        <v>1078.930511</v>
      </c>
      <c r="O44" s="418">
        <f>N44/J44*100</f>
        <v>148.01139717810403</v>
      </c>
      <c r="P44" s="67">
        <f>P42+P32</f>
        <v>1058.940458</v>
      </c>
      <c r="Q44" s="418">
        <f>P44/L44*100</f>
        <v>148.76512196972342</v>
      </c>
      <c r="R44" s="67">
        <f>R42+R32</f>
        <v>1212.208539</v>
      </c>
      <c r="S44" s="420">
        <f>R44/N44*100</f>
        <v>112.35279071647275</v>
      </c>
      <c r="T44" s="67">
        <f>T42+T32</f>
        <v>1189.228916</v>
      </c>
      <c r="U44" s="418">
        <f>T44/P44*100</f>
        <v>112.30366230846191</v>
      </c>
      <c r="V44" s="67">
        <f>V32+V42</f>
        <v>1323.998859</v>
      </c>
      <c r="W44" s="420">
        <f>V44/R44*100</f>
        <v>109.2220370013414</v>
      </c>
      <c r="X44" s="67">
        <f>X32+X42</f>
        <v>1301.262965</v>
      </c>
      <c r="Y44" s="418">
        <f>X44/T44*100</f>
        <v>109.42073031463354</v>
      </c>
      <c r="Z44" s="67">
        <f>Z32+Z42</f>
        <v>1420.009727</v>
      </c>
      <c r="AA44" s="421">
        <f>Z44/V44*100</f>
        <v>107.25158238221715</v>
      </c>
      <c r="AB44" s="67">
        <f>AB32+AB42</f>
        <v>1392.082676</v>
      </c>
      <c r="AC44" s="419">
        <f>AB44/X44*100</f>
        <v>106.97935109526459</v>
      </c>
      <c r="AD44" s="67">
        <f>AD32+AD42</f>
        <v>1566.1262900000002</v>
      </c>
      <c r="AE44" s="421">
        <f>AD44/Z44*100</f>
        <v>110.28982831749292</v>
      </c>
      <c r="AF44" s="67">
        <f>AF32+AF42</f>
        <v>1524.719112</v>
      </c>
      <c r="AG44" s="419">
        <f>AF44/AB44*100</f>
        <v>109.52791369986133</v>
      </c>
      <c r="AH44" s="67">
        <f>AH32+AH42</f>
        <v>1633.7232139999999</v>
      </c>
      <c r="AI44" s="420">
        <f>AH44/AD44*100</f>
        <v>104.31618602098811</v>
      </c>
      <c r="AJ44" s="67">
        <f>AJ32+AJ42</f>
        <v>1592.640339</v>
      </c>
      <c r="AK44" s="418">
        <f>AJ44/AF44*100</f>
        <v>104.45467145164244</v>
      </c>
      <c r="AL44" s="67"/>
      <c r="AM44" s="420"/>
      <c r="AN44" s="67"/>
      <c r="AO44" s="418"/>
    </row>
    <row r="45" spans="1:41" s="71" customFormat="1" ht="22.5" customHeight="1">
      <c r="A45" s="55" t="s">
        <v>18</v>
      </c>
      <c r="B45" s="54">
        <v>100.04400811318985</v>
      </c>
      <c r="C45" s="54"/>
      <c r="D45" s="54">
        <v>99.62558173858065</v>
      </c>
      <c r="E45" s="54"/>
      <c r="F45" s="54">
        <f>F44/F23*100</f>
        <v>155.43753391569047</v>
      </c>
      <c r="G45" s="54"/>
      <c r="H45" s="54">
        <f>H44/H23*100</f>
        <v>155.47126855501347</v>
      </c>
      <c r="I45" s="54"/>
      <c r="J45" s="54">
        <f>J44/J23*100</f>
        <v>107.61620524374813</v>
      </c>
      <c r="K45" s="54"/>
      <c r="L45" s="54">
        <f>L44/L23*100</f>
        <v>107.06978306604398</v>
      </c>
      <c r="M45" s="54"/>
      <c r="N45" s="54">
        <f>N44/N23*100</f>
        <v>111.96660837753083</v>
      </c>
      <c r="O45" s="54"/>
      <c r="P45" s="54">
        <f>P44/P23*100</f>
        <v>111.62752010607954</v>
      </c>
      <c r="Q45" s="54"/>
      <c r="R45" s="54">
        <f>R44/R23*100</f>
        <v>97.19523726358517</v>
      </c>
      <c r="S45" s="54"/>
      <c r="T45" s="54">
        <f>T44/T23*100</f>
        <v>96.58434692399396</v>
      </c>
      <c r="U45" s="54"/>
      <c r="V45" s="54">
        <f>V44/V23*100</f>
        <v>105.76930178042427</v>
      </c>
      <c r="W45" s="54"/>
      <c r="X45" s="54">
        <f>X44/X23*100</f>
        <v>105.45138324632815</v>
      </c>
      <c r="Y45" s="54"/>
      <c r="Z45" s="54">
        <f>Z44/Z23*100</f>
        <v>95.67566359520356</v>
      </c>
      <c r="AA45" s="54"/>
      <c r="AB45" s="54">
        <f>AB44/AB23*100</f>
        <v>94.9656166160727</v>
      </c>
      <c r="AC45" s="54"/>
      <c r="AD45" s="54">
        <f>AD44/AD23*100</f>
        <v>94.30493694056784</v>
      </c>
      <c r="AE45" s="54"/>
      <c r="AF45" s="54">
        <f>AF44/AF23*100</f>
        <v>93.23943397554565</v>
      </c>
      <c r="AG45" s="54"/>
      <c r="AH45" s="53">
        <f>AH44/AH23*100</f>
        <v>126.08956845622146</v>
      </c>
      <c r="AI45" s="53"/>
      <c r="AJ45" s="53">
        <f>AJ44/AJ23*100</f>
        <v>125.32015634576916</v>
      </c>
      <c r="AK45" s="53"/>
      <c r="AL45" s="53"/>
      <c r="AM45" s="53"/>
      <c r="AN45" s="53"/>
      <c r="AO45" s="53"/>
    </row>
    <row r="46" spans="1:41" s="430" customFormat="1" ht="22.5" customHeight="1">
      <c r="A46" s="51" t="s">
        <v>35</v>
      </c>
      <c r="B46" s="68">
        <v>1708.010877</v>
      </c>
      <c r="C46" s="419">
        <v>142.6437818680559</v>
      </c>
      <c r="D46" s="68">
        <v>1604.650148</v>
      </c>
      <c r="E46" s="419">
        <v>142.90136983184217</v>
      </c>
      <c r="F46" s="68">
        <f>F34+F42</f>
        <v>1053.837251</v>
      </c>
      <c r="G46" s="419">
        <f>F46/B46*100</f>
        <v>61.6996803235229</v>
      </c>
      <c r="H46" s="68">
        <f>H34+H42</f>
        <v>981.529402</v>
      </c>
      <c r="I46" s="419">
        <f>H46/D46*100</f>
        <v>61.167813010415784</v>
      </c>
      <c r="J46" s="68">
        <f>J34+J42</f>
        <v>1406.312676</v>
      </c>
      <c r="K46" s="419">
        <f>J46/F46*100</f>
        <v>133.4468557327549</v>
      </c>
      <c r="L46" s="68">
        <f>L34+L42</f>
        <v>1376.639493</v>
      </c>
      <c r="M46" s="419">
        <f>L46/H46*100</f>
        <v>140.25453442300446</v>
      </c>
      <c r="N46" s="68">
        <f>N34+N42</f>
        <v>2042.5486170000001</v>
      </c>
      <c r="O46" s="419">
        <f>N46/J46*100</f>
        <v>145.24142830097054</v>
      </c>
      <c r="P46" s="68">
        <f>P34+P42</f>
        <v>2007.577906</v>
      </c>
      <c r="Q46" s="419">
        <f>P46/L46*100</f>
        <v>145.83178211930027</v>
      </c>
      <c r="R46" s="68">
        <f>R34+R42</f>
        <v>2459.397777</v>
      </c>
      <c r="S46" s="421">
        <f>R46/N46*100</f>
        <v>120.4082858312694</v>
      </c>
      <c r="T46" s="68">
        <f>T34+T42</f>
        <v>2420.514268</v>
      </c>
      <c r="U46" s="419">
        <f>T46/P46*100</f>
        <v>120.56888356690254</v>
      </c>
      <c r="V46" s="68">
        <f>V34+V42</f>
        <v>2575.778758</v>
      </c>
      <c r="W46" s="421">
        <f>V46/R46*100</f>
        <v>104.73209263212242</v>
      </c>
      <c r="X46" s="68">
        <f>X34+X42</f>
        <v>2535.2562279999997</v>
      </c>
      <c r="Y46" s="419">
        <f>X46/T46*100</f>
        <v>104.74039593638949</v>
      </c>
      <c r="Z46" s="67">
        <f>Z34+Z42</f>
        <v>2904.2008720000003</v>
      </c>
      <c r="AA46" s="421">
        <f>Z46/V46*100</f>
        <v>112.75040074695735</v>
      </c>
      <c r="AB46" s="67">
        <f>AB34+AB42</f>
        <v>2857.963408</v>
      </c>
      <c r="AC46" s="419">
        <f>AB46/X46*100</f>
        <v>112.72877969634555</v>
      </c>
      <c r="AD46" s="67">
        <f>AD13+AD21+AD32+AD42</f>
        <v>3226.8307459999996</v>
      </c>
      <c r="AE46" s="421">
        <f>AD46/Z46*100</f>
        <v>111.10907572236275</v>
      </c>
      <c r="AF46" s="67">
        <f>AF13+AF21+AF32+AF42</f>
        <v>3159.991922</v>
      </c>
      <c r="AG46" s="419">
        <f>AF46/AB46*100</f>
        <v>110.56796294713092</v>
      </c>
      <c r="AH46" s="67">
        <f>AH13+AH21+AH32+AH42</f>
        <v>2929.4078879999997</v>
      </c>
      <c r="AI46" s="420">
        <f>AH46/AD46*100</f>
        <v>90.78281814536795</v>
      </c>
      <c r="AJ46" s="67">
        <f>AJ13+AJ21+AJ32+AJ42</f>
        <v>2863.4976259999994</v>
      </c>
      <c r="AK46" s="418">
        <f>AJ46/AF46*100</f>
        <v>90.61724512851458</v>
      </c>
      <c r="AL46" s="67"/>
      <c r="AM46" s="420"/>
      <c r="AN46" s="67"/>
      <c r="AO46" s="418"/>
    </row>
    <row r="47" s="71" customFormat="1" ht="18">
      <c r="A47" s="72"/>
    </row>
    <row r="48" spans="1:38" s="71" customFormat="1" ht="18">
      <c r="A48" s="73"/>
      <c r="V48" s="74"/>
      <c r="Z48" s="74"/>
      <c r="AD48" s="74"/>
      <c r="AH48" s="74"/>
      <c r="AL48" s="74"/>
    </row>
    <row r="49" spans="1:38" s="71" customFormat="1" ht="18">
      <c r="A49" s="75"/>
      <c r="V49" s="76"/>
      <c r="Z49" s="76"/>
      <c r="AD49" s="76"/>
      <c r="AH49" s="76"/>
      <c r="AL49" s="76"/>
    </row>
    <row r="50" s="71" customFormat="1" ht="18">
      <c r="A50" s="75"/>
    </row>
    <row r="51" ht="18">
      <c r="A51" s="72"/>
    </row>
    <row r="52" ht="18">
      <c r="A52" s="72"/>
    </row>
    <row r="53" ht="18">
      <c r="A53" s="72"/>
    </row>
    <row r="54" ht="18">
      <c r="A54" s="72"/>
    </row>
    <row r="55" ht="18">
      <c r="A55" s="72"/>
    </row>
    <row r="56" ht="18">
      <c r="A56" s="72"/>
    </row>
    <row r="57" ht="18">
      <c r="A57" s="72"/>
    </row>
    <row r="58" ht="18">
      <c r="A58" s="72"/>
    </row>
    <row r="59" ht="18">
      <c r="A59" s="72"/>
    </row>
    <row r="60" ht="18">
      <c r="A60" s="72"/>
    </row>
  </sheetData>
  <sheetProtection/>
  <mergeCells count="20">
    <mergeCell ref="V4:Y4"/>
    <mergeCell ref="Z4:AC4"/>
    <mergeCell ref="AD4:AG4"/>
    <mergeCell ref="AH4:AK4"/>
    <mergeCell ref="AL4:AO4"/>
    <mergeCell ref="A4:A5"/>
    <mergeCell ref="B4:E4"/>
    <mergeCell ref="F4:I4"/>
    <mergeCell ref="J4:M4"/>
    <mergeCell ref="N4:Q4"/>
    <mergeCell ref="R4:U4"/>
    <mergeCell ref="A1:AO1"/>
    <mergeCell ref="D3:E3"/>
    <mergeCell ref="H3:I3"/>
    <mergeCell ref="P3:Q3"/>
    <mergeCell ref="X3:Y3"/>
    <mergeCell ref="AB3:AC3"/>
    <mergeCell ref="AF3:AG3"/>
    <mergeCell ref="AJ3:AK3"/>
    <mergeCell ref="AN3:AO3"/>
  </mergeCells>
  <printOptions horizontalCentered="1"/>
  <pageMargins left="0.11811023622047245" right="0.11811023622047245" top="0.5905511811023623" bottom="0.1968503937007874" header="0.1968503937007874" footer="0.5118110236220472"/>
  <pageSetup horizontalDpi="600" verticalDpi="600" orientation="portrait" paperSize="9" scale="72" r:id="rId1"/>
  <headerFooter alignWithMargins="0">
    <oddHeader>&amp;R&amp;"Arial Narrow,обычный"&amp;16Приложение 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187"/>
  <sheetViews>
    <sheetView view="pageBreakPreview" zoomScale="60" zoomScalePageLayoutView="0" workbookViewId="0" topLeftCell="A1">
      <pane xSplit="9" ySplit="1" topLeftCell="J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E164" sqref="E164"/>
    </sheetView>
  </sheetViews>
  <sheetFormatPr defaultColWidth="9.28125" defaultRowHeight="12.75"/>
  <cols>
    <col min="1" max="1" width="28.57421875" style="8" customWidth="1"/>
    <col min="2" max="2" width="10.7109375" style="6" customWidth="1"/>
    <col min="3" max="3" width="11.7109375" style="6" customWidth="1"/>
    <col min="4" max="4" width="10.7109375" style="6" customWidth="1"/>
    <col min="5" max="5" width="11.00390625" style="6" customWidth="1"/>
    <col min="6" max="8" width="11.7109375" style="6" customWidth="1"/>
    <col min="9" max="9" width="11.57421875" style="6" customWidth="1"/>
    <col min="10" max="10" width="12.28125" style="6" customWidth="1"/>
    <col min="11" max="11" width="12.7109375" style="6" customWidth="1"/>
    <col min="12" max="12" width="12.28125" style="6" customWidth="1"/>
    <col min="13" max="13" width="11.57421875" style="6" customWidth="1"/>
    <col min="14" max="14" width="9.7109375" style="6" customWidth="1"/>
    <col min="15" max="15" width="12.28125" style="5" customWidth="1"/>
    <col min="16" max="16384" width="9.28125" style="5" customWidth="1"/>
  </cols>
  <sheetData>
    <row r="2" spans="1:14" ht="24.75">
      <c r="A2" s="593" t="s">
        <v>50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5" ht="18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595" t="s">
        <v>51</v>
      </c>
      <c r="N3" s="595"/>
      <c r="O3" s="78"/>
    </row>
    <row r="4" spans="1:14" ht="18" hidden="1" thickBot="1">
      <c r="A4" s="596" t="s">
        <v>52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8"/>
    </row>
    <row r="5" spans="1:14" ht="27.75" hidden="1" thickBot="1">
      <c r="A5" s="79" t="s">
        <v>53</v>
      </c>
      <c r="B5" s="80" t="s">
        <v>54</v>
      </c>
      <c r="C5" s="81" t="s">
        <v>55</v>
      </c>
      <c r="D5" s="81" t="s">
        <v>56</v>
      </c>
      <c r="E5" s="81" t="s">
        <v>57</v>
      </c>
      <c r="F5" s="81" t="s">
        <v>58</v>
      </c>
      <c r="G5" s="81" t="s">
        <v>59</v>
      </c>
      <c r="H5" s="81" t="s">
        <v>60</v>
      </c>
      <c r="I5" s="81" t="s">
        <v>61</v>
      </c>
      <c r="J5" s="81" t="s">
        <v>62</v>
      </c>
      <c r="K5" s="81" t="s">
        <v>63</v>
      </c>
      <c r="L5" s="81" t="s">
        <v>64</v>
      </c>
      <c r="M5" s="81" t="s">
        <v>65</v>
      </c>
      <c r="N5" s="82" t="s">
        <v>35</v>
      </c>
    </row>
    <row r="6" spans="1:14" ht="18" hidden="1" thickBot="1">
      <c r="A6" s="83" t="s">
        <v>66</v>
      </c>
      <c r="B6" s="84">
        <v>32.7</v>
      </c>
      <c r="C6" s="84">
        <v>30</v>
      </c>
      <c r="D6" s="84">
        <v>33.4</v>
      </c>
      <c r="E6" s="84">
        <v>32.5</v>
      </c>
      <c r="F6" s="85">
        <v>34</v>
      </c>
      <c r="G6" s="84">
        <v>33.44078947368421</v>
      </c>
      <c r="H6" s="86">
        <v>35.11842105263158</v>
      </c>
      <c r="I6" s="86">
        <v>35.4</v>
      </c>
      <c r="J6" s="86">
        <v>34.6</v>
      </c>
      <c r="K6" s="86">
        <v>35.9</v>
      </c>
      <c r="L6" s="86">
        <v>34.7</v>
      </c>
      <c r="M6" s="86">
        <v>35.9</v>
      </c>
      <c r="N6" s="86">
        <v>407.65921052631575</v>
      </c>
    </row>
    <row r="7" spans="1:14" ht="15" hidden="1" thickBot="1">
      <c r="A7" s="87" t="s">
        <v>67</v>
      </c>
      <c r="B7" s="88">
        <v>101.23839009287927</v>
      </c>
      <c r="C7" s="88">
        <v>91.74311926605505</v>
      </c>
      <c r="D7" s="88">
        <v>111.33333333333333</v>
      </c>
      <c r="E7" s="88">
        <v>97.3053892215569</v>
      </c>
      <c r="F7" s="88">
        <v>104.61538461538463</v>
      </c>
      <c r="G7" s="88">
        <v>98.35526315789474</v>
      </c>
      <c r="H7" s="88">
        <v>105.01672240802675</v>
      </c>
      <c r="I7" s="88">
        <v>100.8017984263769</v>
      </c>
      <c r="J7" s="88">
        <v>97.7401129943503</v>
      </c>
      <c r="K7" s="88">
        <v>103.75722543352602</v>
      </c>
      <c r="L7" s="88">
        <v>96.65738161559891</v>
      </c>
      <c r="M7" s="88">
        <v>103.45821325648414</v>
      </c>
      <c r="N7" s="89">
        <v>111.23034393623895</v>
      </c>
    </row>
    <row r="8" spans="1:14" ht="28.5" hidden="1" thickBot="1">
      <c r="A8" s="90" t="s">
        <v>68</v>
      </c>
      <c r="B8" s="88">
        <v>110.84745762711866</v>
      </c>
      <c r="C8" s="88">
        <v>111.1111111111111</v>
      </c>
      <c r="D8" s="88">
        <v>110.96345514950166</v>
      </c>
      <c r="E8" s="88">
        <v>111.68384879725085</v>
      </c>
      <c r="F8" s="88">
        <v>111.8421052631579</v>
      </c>
      <c r="G8" s="88">
        <v>111.8421052631579</v>
      </c>
      <c r="H8" s="88">
        <v>111.8421052631579</v>
      </c>
      <c r="I8" s="88">
        <v>111.32075471698113</v>
      </c>
      <c r="J8" s="88">
        <v>111.25401929260451</v>
      </c>
      <c r="K8" s="88">
        <v>110.80246913580247</v>
      </c>
      <c r="L8" s="88">
        <v>110.15873015873017</v>
      </c>
      <c r="M8" s="88">
        <v>111.14551083591333</v>
      </c>
      <c r="N8" s="88">
        <v>111.23034393623895</v>
      </c>
    </row>
    <row r="9" spans="1:14" ht="15" hidden="1" thickBot="1">
      <c r="A9" s="9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8" hidden="1" thickBot="1">
      <c r="A10" s="83" t="s">
        <v>69</v>
      </c>
      <c r="B10" s="91" t="s">
        <v>9</v>
      </c>
      <c r="C10" s="91" t="s">
        <v>9</v>
      </c>
      <c r="D10" s="92">
        <v>96.1</v>
      </c>
      <c r="E10" s="91" t="s">
        <v>9</v>
      </c>
      <c r="F10" s="91" t="s">
        <v>9</v>
      </c>
      <c r="G10" s="92">
        <v>99.94078947368422</v>
      </c>
      <c r="H10" s="91" t="s">
        <v>9</v>
      </c>
      <c r="I10" s="91" t="s">
        <v>9</v>
      </c>
      <c r="J10" s="92">
        <v>105.11842105263159</v>
      </c>
      <c r="K10" s="91" t="s">
        <v>9</v>
      </c>
      <c r="L10" s="91" t="s">
        <v>9</v>
      </c>
      <c r="M10" s="92">
        <v>106.5</v>
      </c>
      <c r="N10" s="91" t="s">
        <v>9</v>
      </c>
    </row>
    <row r="11" spans="1:14" ht="15" hidden="1" thickBot="1">
      <c r="A11" s="87" t="s">
        <v>67</v>
      </c>
      <c r="B11" s="89" t="s">
        <v>9</v>
      </c>
      <c r="C11" s="89" t="s">
        <v>9</v>
      </c>
      <c r="D11" s="88">
        <v>99.8960498960499</v>
      </c>
      <c r="E11" s="89" t="s">
        <v>9</v>
      </c>
      <c r="F11" s="89" t="s">
        <v>9</v>
      </c>
      <c r="G11" s="88">
        <v>103.99665918177338</v>
      </c>
      <c r="H11" s="89" t="s">
        <v>9</v>
      </c>
      <c r="I11" s="89" t="s">
        <v>9</v>
      </c>
      <c r="J11" s="88">
        <v>105.18069909815023</v>
      </c>
      <c r="K11" s="89" t="s">
        <v>9</v>
      </c>
      <c r="L11" s="89" t="s">
        <v>9</v>
      </c>
      <c r="M11" s="88">
        <v>101.31430717236194</v>
      </c>
      <c r="N11" s="89" t="s">
        <v>9</v>
      </c>
    </row>
    <row r="12" spans="1:14" ht="28.5" hidden="1" thickBot="1">
      <c r="A12" s="90" t="s">
        <v>68</v>
      </c>
      <c r="B12" s="89" t="s">
        <v>9</v>
      </c>
      <c r="C12" s="89" t="s">
        <v>9</v>
      </c>
      <c r="D12" s="88">
        <v>110.96997690531178</v>
      </c>
      <c r="E12" s="89" t="s">
        <v>9</v>
      </c>
      <c r="F12" s="89" t="s">
        <v>9</v>
      </c>
      <c r="G12" s="88">
        <v>111.79059225244319</v>
      </c>
      <c r="H12" s="89" t="s">
        <v>9</v>
      </c>
      <c r="I12" s="89" t="s">
        <v>9</v>
      </c>
      <c r="J12" s="88">
        <v>111.47234470056371</v>
      </c>
      <c r="K12" s="89" t="s">
        <v>9</v>
      </c>
      <c r="L12" s="89" t="s">
        <v>9</v>
      </c>
      <c r="M12" s="88">
        <v>110.70686070686067</v>
      </c>
      <c r="N12" s="89" t="s">
        <v>9</v>
      </c>
    </row>
    <row r="13" spans="1:14" ht="18" hidden="1" thickBot="1">
      <c r="A13" s="93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36" hidden="1" thickBot="1">
      <c r="A14" s="94" t="s">
        <v>70</v>
      </c>
      <c r="B14" s="92">
        <v>32.7</v>
      </c>
      <c r="C14" s="92">
        <v>62.7</v>
      </c>
      <c r="D14" s="92">
        <v>96.1</v>
      </c>
      <c r="E14" s="92">
        <v>128.6</v>
      </c>
      <c r="F14" s="92">
        <v>162.6</v>
      </c>
      <c r="G14" s="92">
        <v>196.0407894736842</v>
      </c>
      <c r="H14" s="92">
        <v>231.1592105263158</v>
      </c>
      <c r="I14" s="92">
        <v>266.5592105263158</v>
      </c>
      <c r="J14" s="92">
        <v>301.1592105263158</v>
      </c>
      <c r="K14" s="92">
        <v>337.0592105263158</v>
      </c>
      <c r="L14" s="92">
        <v>371.75921052631577</v>
      </c>
      <c r="M14" s="92">
        <v>407.65921052631575</v>
      </c>
      <c r="N14" s="92">
        <v>407.65921052631575</v>
      </c>
    </row>
    <row r="15" spans="1:14" ht="28.5" hidden="1" thickBot="1">
      <c r="A15" s="95" t="s">
        <v>68</v>
      </c>
      <c r="B15" s="96">
        <v>110.84745762711866</v>
      </c>
      <c r="C15" s="96">
        <v>110.97345132743365</v>
      </c>
      <c r="D15" s="96">
        <v>110.96997690531177</v>
      </c>
      <c r="E15" s="96">
        <v>111.14952463267072</v>
      </c>
      <c r="F15" s="96">
        <v>111.29363449691992</v>
      </c>
      <c r="G15" s="96">
        <v>111.38681220095694</v>
      </c>
      <c r="H15" s="96">
        <v>111.45574278028728</v>
      </c>
      <c r="I15" s="96">
        <v>111.43779704277414</v>
      </c>
      <c r="J15" s="96">
        <v>111.4166520630099</v>
      </c>
      <c r="K15" s="96">
        <v>111.35091196772905</v>
      </c>
      <c r="L15" s="96">
        <v>111.23854294623452</v>
      </c>
      <c r="M15" s="96">
        <v>111.23034393623895</v>
      </c>
      <c r="N15" s="96">
        <v>111.23034393623895</v>
      </c>
    </row>
    <row r="16" spans="1:14" ht="18" hidden="1" thickBot="1">
      <c r="A16" s="599" t="s">
        <v>11</v>
      </c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1"/>
    </row>
    <row r="17" spans="1:14" ht="27.75" hidden="1" thickBot="1">
      <c r="A17" s="79" t="s">
        <v>53</v>
      </c>
      <c r="B17" s="80" t="s">
        <v>54</v>
      </c>
      <c r="C17" s="81" t="s">
        <v>55</v>
      </c>
      <c r="D17" s="81" t="s">
        <v>56</v>
      </c>
      <c r="E17" s="81" t="s">
        <v>57</v>
      </c>
      <c r="F17" s="81" t="s">
        <v>71</v>
      </c>
      <c r="G17" s="81" t="s">
        <v>59</v>
      </c>
      <c r="H17" s="81" t="s">
        <v>60</v>
      </c>
      <c r="I17" s="81" t="s">
        <v>61</v>
      </c>
      <c r="J17" s="81" t="s">
        <v>62</v>
      </c>
      <c r="K17" s="81" t="s">
        <v>63</v>
      </c>
      <c r="L17" s="81" t="s">
        <v>64</v>
      </c>
      <c r="M17" s="81" t="s">
        <v>65</v>
      </c>
      <c r="N17" s="82" t="s">
        <v>35</v>
      </c>
    </row>
    <row r="18" spans="1:14" ht="18" hidden="1" thickBot="1">
      <c r="A18" s="97" t="s">
        <v>66</v>
      </c>
      <c r="B18" s="98">
        <v>36.1</v>
      </c>
      <c r="C18" s="86">
        <v>33.9</v>
      </c>
      <c r="D18" s="86">
        <v>36.6</v>
      </c>
      <c r="E18" s="86">
        <v>35.6</v>
      </c>
      <c r="F18" s="86">
        <v>37.1</v>
      </c>
      <c r="G18" s="86">
        <v>36.6</v>
      </c>
      <c r="H18" s="86">
        <v>38</v>
      </c>
      <c r="I18" s="86">
        <v>38.3</v>
      </c>
      <c r="J18" s="86">
        <v>37.3</v>
      </c>
      <c r="K18" s="86">
        <v>38.3</v>
      </c>
      <c r="L18" s="86">
        <v>37.1</v>
      </c>
      <c r="M18" s="86">
        <v>38</v>
      </c>
      <c r="N18" s="99">
        <f>SUM(B18:M18)</f>
        <v>442.90000000000003</v>
      </c>
    </row>
    <row r="19" spans="1:14" ht="15" hidden="1" thickBot="1">
      <c r="A19" s="100" t="s">
        <v>67</v>
      </c>
      <c r="B19" s="101">
        <f>B18/M6*100</f>
        <v>100.55710306406687</v>
      </c>
      <c r="C19" s="88">
        <f aca="true" t="shared" si="0" ref="C19:M19">C18/B18*100</f>
        <v>93.90581717451522</v>
      </c>
      <c r="D19" s="88">
        <f t="shared" si="0"/>
        <v>107.96460176991151</v>
      </c>
      <c r="E19" s="88">
        <f t="shared" si="0"/>
        <v>97.26775956284153</v>
      </c>
      <c r="F19" s="88">
        <f t="shared" si="0"/>
        <v>104.21348314606742</v>
      </c>
      <c r="G19" s="88">
        <f t="shared" si="0"/>
        <v>98.6522911051213</v>
      </c>
      <c r="H19" s="88">
        <f t="shared" si="0"/>
        <v>103.82513661202186</v>
      </c>
      <c r="I19" s="88">
        <f t="shared" si="0"/>
        <v>100.78947368421052</v>
      </c>
      <c r="J19" s="88">
        <f t="shared" si="0"/>
        <v>97.38903394255874</v>
      </c>
      <c r="K19" s="88">
        <f t="shared" si="0"/>
        <v>102.68096514745308</v>
      </c>
      <c r="L19" s="88">
        <f t="shared" si="0"/>
        <v>96.8668407310705</v>
      </c>
      <c r="M19" s="88">
        <f t="shared" si="0"/>
        <v>102.42587601078166</v>
      </c>
      <c r="N19" s="102">
        <f>N18/N6*100</f>
        <v>108.64466901856235</v>
      </c>
    </row>
    <row r="20" spans="1:14" ht="28.5" hidden="1" thickBot="1">
      <c r="A20" s="103" t="s">
        <v>68</v>
      </c>
      <c r="B20" s="101">
        <f aca="true" t="shared" si="1" ref="B20:N20">B18/(B6/100)</f>
        <v>110.39755351681957</v>
      </c>
      <c r="C20" s="101">
        <f t="shared" si="1"/>
        <v>113</v>
      </c>
      <c r="D20" s="101">
        <f t="shared" si="1"/>
        <v>109.5808383233533</v>
      </c>
      <c r="E20" s="101">
        <f t="shared" si="1"/>
        <v>109.53846153846153</v>
      </c>
      <c r="F20" s="101">
        <f t="shared" si="1"/>
        <v>109.11764705882352</v>
      </c>
      <c r="G20" s="101">
        <f t="shared" si="1"/>
        <v>109.44717686405666</v>
      </c>
      <c r="H20" s="101">
        <f t="shared" si="1"/>
        <v>108.20532034469838</v>
      </c>
      <c r="I20" s="101">
        <f t="shared" si="1"/>
        <v>108.19209039548022</v>
      </c>
      <c r="J20" s="101">
        <f t="shared" si="1"/>
        <v>107.80346820809247</v>
      </c>
      <c r="K20" s="101">
        <f t="shared" si="1"/>
        <v>106.68523676880223</v>
      </c>
      <c r="L20" s="101">
        <f t="shared" si="1"/>
        <v>106.9164265129683</v>
      </c>
      <c r="M20" s="101">
        <f t="shared" si="1"/>
        <v>105.84958217270196</v>
      </c>
      <c r="N20" s="104">
        <f t="shared" si="1"/>
        <v>108.64466901856237</v>
      </c>
    </row>
    <row r="21" spans="1:14" ht="15" hidden="1" thickBot="1">
      <c r="A21" s="103"/>
      <c r="B21" s="10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04"/>
    </row>
    <row r="22" spans="1:14" ht="18" hidden="1" thickBot="1">
      <c r="A22" s="97" t="s">
        <v>69</v>
      </c>
      <c r="B22" s="105" t="s">
        <v>9</v>
      </c>
      <c r="C22" s="105" t="s">
        <v>9</v>
      </c>
      <c r="D22" s="92">
        <f>D26</f>
        <v>106.6</v>
      </c>
      <c r="E22" s="105" t="s">
        <v>9</v>
      </c>
      <c r="F22" s="105" t="s">
        <v>9</v>
      </c>
      <c r="G22" s="92">
        <f>G26-D22</f>
        <v>109.29999999999998</v>
      </c>
      <c r="H22" s="105" t="s">
        <v>9</v>
      </c>
      <c r="I22" s="105" t="s">
        <v>9</v>
      </c>
      <c r="J22" s="92">
        <f>J26-G26</f>
        <v>113.60000000000002</v>
      </c>
      <c r="K22" s="105" t="s">
        <v>9</v>
      </c>
      <c r="L22" s="105" t="s">
        <v>9</v>
      </c>
      <c r="M22" s="92">
        <f>M26-J26</f>
        <v>113.40000000000003</v>
      </c>
      <c r="N22" s="106" t="s">
        <v>9</v>
      </c>
    </row>
    <row r="23" spans="1:14" ht="15" hidden="1" thickBot="1">
      <c r="A23" s="100" t="s">
        <v>67</v>
      </c>
      <c r="B23" s="107" t="s">
        <v>9</v>
      </c>
      <c r="C23" s="107" t="s">
        <v>9</v>
      </c>
      <c r="D23" s="88">
        <f>D22/M10*100</f>
        <v>100.09389671361501</v>
      </c>
      <c r="E23" s="107" t="s">
        <v>9</v>
      </c>
      <c r="F23" s="107" t="s">
        <v>9</v>
      </c>
      <c r="G23" s="88">
        <f>G22/D22*100</f>
        <v>102.5328330206379</v>
      </c>
      <c r="H23" s="107" t="s">
        <v>9</v>
      </c>
      <c r="I23" s="107" t="s">
        <v>9</v>
      </c>
      <c r="J23" s="88">
        <f>J22/G22*100</f>
        <v>103.93412625800553</v>
      </c>
      <c r="K23" s="107" t="s">
        <v>9</v>
      </c>
      <c r="L23" s="107" t="s">
        <v>9</v>
      </c>
      <c r="M23" s="88">
        <f>M22/J22*100</f>
        <v>99.82394366197184</v>
      </c>
      <c r="N23" s="108" t="s">
        <v>9</v>
      </c>
    </row>
    <row r="24" spans="1:14" ht="28.5" hidden="1" thickBot="1">
      <c r="A24" s="103" t="s">
        <v>68</v>
      </c>
      <c r="B24" s="107" t="s">
        <v>9</v>
      </c>
      <c r="C24" s="107" t="s">
        <v>9</v>
      </c>
      <c r="D24" s="88">
        <f>D22/D10*100</f>
        <v>110.9261186264308</v>
      </c>
      <c r="E24" s="107" t="s">
        <v>9</v>
      </c>
      <c r="F24" s="107" t="s">
        <v>9</v>
      </c>
      <c r="G24" s="88">
        <f>G22/G10*100</f>
        <v>109.3647554473043</v>
      </c>
      <c r="H24" s="107" t="s">
        <v>9</v>
      </c>
      <c r="I24" s="107" t="s">
        <v>9</v>
      </c>
      <c r="J24" s="88">
        <f>J22/J10*100</f>
        <v>108.06859431718614</v>
      </c>
      <c r="K24" s="107" t="s">
        <v>9</v>
      </c>
      <c r="L24" s="107" t="s">
        <v>9</v>
      </c>
      <c r="M24" s="88">
        <f>M22/M10*100</f>
        <v>106.47887323943665</v>
      </c>
      <c r="N24" s="108" t="s">
        <v>9</v>
      </c>
    </row>
    <row r="25" spans="1:14" ht="18" hidden="1" thickBot="1">
      <c r="A25" s="109"/>
      <c r="B25" s="101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104"/>
    </row>
    <row r="26" spans="1:14" ht="36" hidden="1" thickBot="1">
      <c r="A26" s="110" t="s">
        <v>70</v>
      </c>
      <c r="B26" s="111">
        <f>B18</f>
        <v>36.1</v>
      </c>
      <c r="C26" s="92">
        <f>B18+C18</f>
        <v>70</v>
      </c>
      <c r="D26" s="92">
        <f aca="true" t="shared" si="2" ref="D26:M26">C26+D18</f>
        <v>106.6</v>
      </c>
      <c r="E26" s="92">
        <f t="shared" si="2"/>
        <v>142.2</v>
      </c>
      <c r="F26" s="92">
        <f t="shared" si="2"/>
        <v>179.29999999999998</v>
      </c>
      <c r="G26" s="92">
        <f t="shared" si="2"/>
        <v>215.89999999999998</v>
      </c>
      <c r="H26" s="92">
        <f t="shared" si="2"/>
        <v>253.89999999999998</v>
      </c>
      <c r="I26" s="92">
        <f t="shared" si="2"/>
        <v>292.2</v>
      </c>
      <c r="J26" s="92">
        <f t="shared" si="2"/>
        <v>329.5</v>
      </c>
      <c r="K26" s="92">
        <f t="shared" si="2"/>
        <v>367.8</v>
      </c>
      <c r="L26" s="92">
        <f t="shared" si="2"/>
        <v>404.90000000000003</v>
      </c>
      <c r="M26" s="92">
        <f t="shared" si="2"/>
        <v>442.90000000000003</v>
      </c>
      <c r="N26" s="112">
        <f>M26</f>
        <v>442.90000000000003</v>
      </c>
    </row>
    <row r="27" spans="1:14" ht="28.5" hidden="1" thickBot="1">
      <c r="A27" s="113" t="s">
        <v>68</v>
      </c>
      <c r="B27" s="114">
        <f aca="true" t="shared" si="3" ref="B27:N27">B26/(B14/100)</f>
        <v>110.39755351681957</v>
      </c>
      <c r="C27" s="114">
        <f t="shared" si="3"/>
        <v>111.6427432216906</v>
      </c>
      <c r="D27" s="115">
        <f t="shared" si="3"/>
        <v>110.92611862643079</v>
      </c>
      <c r="E27" s="115">
        <f t="shared" si="3"/>
        <v>110.57542768273716</v>
      </c>
      <c r="F27" s="115">
        <f t="shared" si="3"/>
        <v>110.27060270602706</v>
      </c>
      <c r="G27" s="115">
        <f t="shared" si="3"/>
        <v>110.13014208911946</v>
      </c>
      <c r="H27" s="115">
        <f t="shared" si="3"/>
        <v>109.83771722610868</v>
      </c>
      <c r="I27" s="115">
        <f t="shared" si="3"/>
        <v>109.61917219932373</v>
      </c>
      <c r="J27" s="115">
        <f t="shared" si="3"/>
        <v>109.41056706323373</v>
      </c>
      <c r="K27" s="115">
        <f t="shared" si="3"/>
        <v>109.1202935607909</v>
      </c>
      <c r="L27" s="115">
        <f t="shared" si="3"/>
        <v>108.91458463847215</v>
      </c>
      <c r="M27" s="115">
        <f t="shared" si="3"/>
        <v>108.64466901856237</v>
      </c>
      <c r="N27" s="116">
        <f t="shared" si="3"/>
        <v>108.64466901856237</v>
      </c>
    </row>
    <row r="28" spans="1:14" ht="18" hidden="1" thickBot="1">
      <c r="A28" s="596" t="s">
        <v>72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8"/>
    </row>
    <row r="29" spans="1:14" ht="27.75" hidden="1" thickBot="1">
      <c r="A29" s="79" t="s">
        <v>53</v>
      </c>
      <c r="B29" s="80" t="s">
        <v>54</v>
      </c>
      <c r="C29" s="81" t="s">
        <v>55</v>
      </c>
      <c r="D29" s="81" t="s">
        <v>56</v>
      </c>
      <c r="E29" s="81" t="s">
        <v>57</v>
      </c>
      <c r="F29" s="81" t="s">
        <v>73</v>
      </c>
      <c r="G29" s="81" t="s">
        <v>59</v>
      </c>
      <c r="H29" s="81" t="s">
        <v>74</v>
      </c>
      <c r="I29" s="81" t="s">
        <v>75</v>
      </c>
      <c r="J29" s="81" t="s">
        <v>62</v>
      </c>
      <c r="K29" s="81" t="s">
        <v>63</v>
      </c>
      <c r="L29" s="81" t="s">
        <v>64</v>
      </c>
      <c r="M29" s="81" t="s">
        <v>65</v>
      </c>
      <c r="N29" s="82" t="s">
        <v>35</v>
      </c>
    </row>
    <row r="30" spans="1:14" ht="18" hidden="1" thickBot="1">
      <c r="A30" s="97" t="s">
        <v>66</v>
      </c>
      <c r="B30" s="117">
        <v>37.8</v>
      </c>
      <c r="C30" s="118">
        <v>34.3</v>
      </c>
      <c r="D30" s="118">
        <v>38</v>
      </c>
      <c r="E30" s="118">
        <v>36.7</v>
      </c>
      <c r="F30" s="119">
        <v>38</v>
      </c>
      <c r="G30" s="118">
        <v>37.2</v>
      </c>
      <c r="H30" s="120">
        <v>38.5</v>
      </c>
      <c r="I30" s="120">
        <v>38.7</v>
      </c>
      <c r="J30" s="121">
        <v>37.7</v>
      </c>
      <c r="K30" s="120">
        <v>39</v>
      </c>
      <c r="L30" s="121">
        <v>37.9</v>
      </c>
      <c r="M30" s="120">
        <v>39.1</v>
      </c>
      <c r="N30" s="122">
        <f>SUM(B30:M30)</f>
        <v>452.9</v>
      </c>
    </row>
    <row r="31" spans="1:14" ht="15" hidden="1" thickBot="1">
      <c r="A31" s="100" t="s">
        <v>67</v>
      </c>
      <c r="B31" s="123">
        <f>B30/M18*100</f>
        <v>99.4736842105263</v>
      </c>
      <c r="C31" s="88">
        <f aca="true" t="shared" si="4" ref="C31:M31">C30/B30*100</f>
        <v>90.74074074074075</v>
      </c>
      <c r="D31" s="88">
        <f t="shared" si="4"/>
        <v>110.78717201166182</v>
      </c>
      <c r="E31" s="88">
        <f t="shared" si="4"/>
        <v>96.57894736842107</v>
      </c>
      <c r="F31" s="88">
        <f t="shared" si="4"/>
        <v>103.54223433242507</v>
      </c>
      <c r="G31" s="88">
        <f t="shared" si="4"/>
        <v>97.89473684210527</v>
      </c>
      <c r="H31" s="88">
        <f t="shared" si="4"/>
        <v>103.49462365591397</v>
      </c>
      <c r="I31" s="88">
        <f t="shared" si="4"/>
        <v>100.51948051948052</v>
      </c>
      <c r="J31" s="88">
        <f t="shared" si="4"/>
        <v>97.41602067183463</v>
      </c>
      <c r="K31" s="88">
        <f t="shared" si="4"/>
        <v>103.44827586206895</v>
      </c>
      <c r="L31" s="88">
        <f t="shared" si="4"/>
        <v>97.17948717948718</v>
      </c>
      <c r="M31" s="88">
        <f t="shared" si="4"/>
        <v>103.16622691292876</v>
      </c>
      <c r="N31" s="102">
        <f>N30/N18*100</f>
        <v>102.25784601490177</v>
      </c>
    </row>
    <row r="32" spans="1:14" ht="28.5" hidden="1" thickBot="1">
      <c r="A32" s="103" t="s">
        <v>68</v>
      </c>
      <c r="B32" s="123">
        <f aca="true" t="shared" si="5" ref="B32:M32">B30/(B18/100)</f>
        <v>104.70914127423822</v>
      </c>
      <c r="C32" s="88">
        <f t="shared" si="5"/>
        <v>101.17994100294986</v>
      </c>
      <c r="D32" s="88">
        <f t="shared" si="5"/>
        <v>103.82513661202186</v>
      </c>
      <c r="E32" s="88">
        <f t="shared" si="5"/>
        <v>103.08988764044943</v>
      </c>
      <c r="F32" s="88">
        <f t="shared" si="5"/>
        <v>102.42587601078168</v>
      </c>
      <c r="G32" s="88">
        <f t="shared" si="5"/>
        <v>101.6393442622951</v>
      </c>
      <c r="H32" s="88">
        <f t="shared" si="5"/>
        <v>101.3157894736842</v>
      </c>
      <c r="I32" s="88">
        <f t="shared" si="5"/>
        <v>101.04438642297652</v>
      </c>
      <c r="J32" s="88">
        <f t="shared" si="5"/>
        <v>101.07238605898124</v>
      </c>
      <c r="K32" s="88">
        <f t="shared" si="5"/>
        <v>101.82767624020889</v>
      </c>
      <c r="L32" s="88">
        <f t="shared" si="5"/>
        <v>102.15633423180593</v>
      </c>
      <c r="M32" s="88">
        <f t="shared" si="5"/>
        <v>102.89473684210526</v>
      </c>
      <c r="N32" s="102">
        <f>N30/N18*100</f>
        <v>102.25784601490177</v>
      </c>
    </row>
    <row r="33" spans="1:14" ht="15" hidden="1" thickBot="1">
      <c r="A33" s="103"/>
      <c r="B33" s="12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04"/>
    </row>
    <row r="34" spans="1:14" ht="18" hidden="1" thickBot="1">
      <c r="A34" s="97" t="s">
        <v>69</v>
      </c>
      <c r="B34" s="124" t="s">
        <v>9</v>
      </c>
      <c r="C34" s="125" t="s">
        <v>9</v>
      </c>
      <c r="D34" s="92">
        <f>SUM(B30:D30)</f>
        <v>110.1</v>
      </c>
      <c r="E34" s="125" t="s">
        <v>9</v>
      </c>
      <c r="F34" s="125" t="s">
        <v>9</v>
      </c>
      <c r="G34" s="92">
        <f>SUM(E30:G30)</f>
        <v>111.9</v>
      </c>
      <c r="H34" s="125" t="s">
        <v>9</v>
      </c>
      <c r="I34" s="125" t="s">
        <v>9</v>
      </c>
      <c r="J34" s="92">
        <f>SUM(H30:J30)</f>
        <v>114.9</v>
      </c>
      <c r="K34" s="125" t="s">
        <v>9</v>
      </c>
      <c r="L34" s="125" t="s">
        <v>9</v>
      </c>
      <c r="M34" s="92">
        <f>SUM(K30:M30)</f>
        <v>116</v>
      </c>
      <c r="N34" s="106" t="s">
        <v>9</v>
      </c>
    </row>
    <row r="35" spans="1:14" ht="18" hidden="1" thickBot="1">
      <c r="A35" s="100" t="s">
        <v>67</v>
      </c>
      <c r="B35" s="126" t="s">
        <v>9</v>
      </c>
      <c r="C35" s="89" t="s">
        <v>9</v>
      </c>
      <c r="D35" s="88">
        <f>D34/M22*100</f>
        <v>97.08994708994706</v>
      </c>
      <c r="E35" s="125" t="s">
        <v>9</v>
      </c>
      <c r="F35" s="125" t="s">
        <v>9</v>
      </c>
      <c r="G35" s="88">
        <f>G34/D34*100</f>
        <v>101.63487738419619</v>
      </c>
      <c r="H35" s="125" t="s">
        <v>9</v>
      </c>
      <c r="I35" s="125" t="s">
        <v>9</v>
      </c>
      <c r="J35" s="88">
        <f>J34/G34*100</f>
        <v>102.68096514745308</v>
      </c>
      <c r="K35" s="125" t="s">
        <v>9</v>
      </c>
      <c r="L35" s="125" t="s">
        <v>9</v>
      </c>
      <c r="M35" s="88">
        <f>M34/J34*100</f>
        <v>100.95735422106178</v>
      </c>
      <c r="N35" s="108" t="s">
        <v>9</v>
      </c>
    </row>
    <row r="36" spans="1:14" ht="29.25" hidden="1" thickBot="1">
      <c r="A36" s="103" t="s">
        <v>68</v>
      </c>
      <c r="B36" s="126" t="s">
        <v>9</v>
      </c>
      <c r="C36" s="89" t="s">
        <v>9</v>
      </c>
      <c r="D36" s="88">
        <f>D34/D22*100</f>
        <v>103.28330206378986</v>
      </c>
      <c r="E36" s="125" t="s">
        <v>9</v>
      </c>
      <c r="F36" s="125" t="s">
        <v>9</v>
      </c>
      <c r="G36" s="88">
        <f>G34/G22*100</f>
        <v>102.37877401646847</v>
      </c>
      <c r="H36" s="125" t="s">
        <v>9</v>
      </c>
      <c r="I36" s="125" t="s">
        <v>9</v>
      </c>
      <c r="J36" s="88">
        <f>J34/J22*100</f>
        <v>101.14436619718307</v>
      </c>
      <c r="K36" s="125" t="s">
        <v>9</v>
      </c>
      <c r="L36" s="125" t="s">
        <v>9</v>
      </c>
      <c r="M36" s="88">
        <f>M34/M22*100</f>
        <v>102.29276895943559</v>
      </c>
      <c r="N36" s="108" t="s">
        <v>9</v>
      </c>
    </row>
    <row r="37" spans="1:14" ht="18" hidden="1" thickBot="1">
      <c r="A37" s="109"/>
      <c r="B37" s="12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104"/>
    </row>
    <row r="38" spans="1:15" ht="36" hidden="1" thickBot="1">
      <c r="A38" s="110" t="s">
        <v>70</v>
      </c>
      <c r="B38" s="127">
        <f>B30</f>
        <v>37.8</v>
      </c>
      <c r="C38" s="92">
        <f>B30+C30</f>
        <v>72.1</v>
      </c>
      <c r="D38" s="92">
        <f aca="true" t="shared" si="6" ref="D38:M38">C38+D30</f>
        <v>110.1</v>
      </c>
      <c r="E38" s="92">
        <f t="shared" si="6"/>
        <v>146.8</v>
      </c>
      <c r="F38" s="92">
        <f t="shared" si="6"/>
        <v>184.8</v>
      </c>
      <c r="G38" s="92">
        <f t="shared" si="6"/>
        <v>222</v>
      </c>
      <c r="H38" s="92">
        <f t="shared" si="6"/>
        <v>260.5</v>
      </c>
      <c r="I38" s="92">
        <f t="shared" si="6"/>
        <v>299.2</v>
      </c>
      <c r="J38" s="92">
        <f t="shared" si="6"/>
        <v>336.9</v>
      </c>
      <c r="K38" s="92">
        <f t="shared" si="6"/>
        <v>375.9</v>
      </c>
      <c r="L38" s="92">
        <f t="shared" si="6"/>
        <v>413.79999999999995</v>
      </c>
      <c r="M38" s="92">
        <f t="shared" si="6"/>
        <v>452.9</v>
      </c>
      <c r="N38" s="112">
        <f>N30</f>
        <v>452.9</v>
      </c>
      <c r="O38" s="128"/>
    </row>
    <row r="39" spans="1:14" ht="28.5" hidden="1" thickBot="1">
      <c r="A39" s="113" t="s">
        <v>68</v>
      </c>
      <c r="B39" s="129">
        <f aca="true" t="shared" si="7" ref="B39:N39">B38/(B26/100)</f>
        <v>104.70914127423822</v>
      </c>
      <c r="C39" s="115">
        <f t="shared" si="7"/>
        <v>103</v>
      </c>
      <c r="D39" s="115">
        <f t="shared" si="7"/>
        <v>103.28330206378988</v>
      </c>
      <c r="E39" s="115">
        <f t="shared" si="7"/>
        <v>103.23488045007034</v>
      </c>
      <c r="F39" s="115">
        <f t="shared" si="7"/>
        <v>103.0674846625767</v>
      </c>
      <c r="G39" s="115">
        <f t="shared" si="7"/>
        <v>102.82538212135249</v>
      </c>
      <c r="H39" s="115">
        <f t="shared" si="7"/>
        <v>102.59944860181174</v>
      </c>
      <c r="I39" s="115">
        <f t="shared" si="7"/>
        <v>102.3956194387406</v>
      </c>
      <c r="J39" s="115">
        <f t="shared" si="7"/>
        <v>102.24582701062215</v>
      </c>
      <c r="K39" s="115">
        <f t="shared" si="7"/>
        <v>102.20228384991843</v>
      </c>
      <c r="L39" s="115">
        <f t="shared" si="7"/>
        <v>102.19807359841934</v>
      </c>
      <c r="M39" s="115">
        <f t="shared" si="7"/>
        <v>102.25784601490177</v>
      </c>
      <c r="N39" s="116">
        <f t="shared" si="7"/>
        <v>102.25784601490177</v>
      </c>
    </row>
    <row r="40" spans="1:14" ht="18" hidden="1" thickBot="1">
      <c r="A40" s="596" t="s">
        <v>12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8"/>
    </row>
    <row r="41" spans="1:14" ht="27.75" hidden="1" thickBot="1">
      <c r="A41" s="79" t="s">
        <v>53</v>
      </c>
      <c r="B41" s="130" t="s">
        <v>54</v>
      </c>
      <c r="C41" s="131" t="s">
        <v>55</v>
      </c>
      <c r="D41" s="131" t="s">
        <v>56</v>
      </c>
      <c r="E41" s="131" t="s">
        <v>57</v>
      </c>
      <c r="F41" s="131" t="s">
        <v>76</v>
      </c>
      <c r="G41" s="131" t="s">
        <v>77</v>
      </c>
      <c r="H41" s="131" t="s">
        <v>60</v>
      </c>
      <c r="I41" s="131" t="s">
        <v>61</v>
      </c>
      <c r="J41" s="131" t="s">
        <v>62</v>
      </c>
      <c r="K41" s="131" t="s">
        <v>63</v>
      </c>
      <c r="L41" s="131" t="s">
        <v>64</v>
      </c>
      <c r="M41" s="81" t="s">
        <v>65</v>
      </c>
      <c r="N41" s="82" t="s">
        <v>35</v>
      </c>
    </row>
    <row r="42" spans="1:19" ht="18" hidden="1" thickBot="1">
      <c r="A42" s="97" t="s">
        <v>66</v>
      </c>
      <c r="B42" s="132">
        <v>38.39</v>
      </c>
      <c r="C42" s="132">
        <v>34.69</v>
      </c>
      <c r="D42" s="132">
        <v>38.78</v>
      </c>
      <c r="E42" s="132">
        <v>37.78</v>
      </c>
      <c r="F42" s="132">
        <v>39.2</v>
      </c>
      <c r="G42" s="132">
        <v>38.1</v>
      </c>
      <c r="H42" s="132">
        <v>39.5</v>
      </c>
      <c r="I42" s="132">
        <v>39.88</v>
      </c>
      <c r="J42" s="132">
        <v>38.3</v>
      </c>
      <c r="K42" s="132">
        <v>39.5</v>
      </c>
      <c r="L42" s="132">
        <v>38.5</v>
      </c>
      <c r="M42" s="120">
        <v>39.8</v>
      </c>
      <c r="N42" s="122">
        <f>SUM(B42:M42)</f>
        <v>462.41999999999996</v>
      </c>
      <c r="Q42" s="128"/>
      <c r="S42" s="133"/>
    </row>
    <row r="43" spans="1:14" ht="15" hidden="1" thickBot="1">
      <c r="A43" s="100" t="s">
        <v>67</v>
      </c>
      <c r="B43" s="123">
        <f>B42/M30*100</f>
        <v>98.18414322250639</v>
      </c>
      <c r="C43" s="101">
        <f aca="true" t="shared" si="8" ref="C43:M43">C42/B42*100</f>
        <v>90.36207345662932</v>
      </c>
      <c r="D43" s="101">
        <f t="shared" si="8"/>
        <v>111.79014125108102</v>
      </c>
      <c r="E43" s="101">
        <f t="shared" si="8"/>
        <v>97.42135121196493</v>
      </c>
      <c r="F43" s="101">
        <f t="shared" si="8"/>
        <v>103.75860243515088</v>
      </c>
      <c r="G43" s="101">
        <f t="shared" si="8"/>
        <v>97.1938775510204</v>
      </c>
      <c r="H43" s="101">
        <f t="shared" si="8"/>
        <v>103.67454068241469</v>
      </c>
      <c r="I43" s="101">
        <f t="shared" si="8"/>
        <v>100.96202531645571</v>
      </c>
      <c r="J43" s="101">
        <f t="shared" si="8"/>
        <v>96.03811434302906</v>
      </c>
      <c r="K43" s="101">
        <f t="shared" si="8"/>
        <v>103.13315926892952</v>
      </c>
      <c r="L43" s="101">
        <f t="shared" si="8"/>
        <v>97.46835443037975</v>
      </c>
      <c r="M43" s="101">
        <f t="shared" si="8"/>
        <v>103.37662337662337</v>
      </c>
      <c r="N43" s="102">
        <f>N42/N30*100</f>
        <v>102.10200927357032</v>
      </c>
    </row>
    <row r="44" spans="1:14" ht="28.5" hidden="1" thickBot="1">
      <c r="A44" s="103" t="s">
        <v>68</v>
      </c>
      <c r="B44" s="123">
        <f>B42/(B30/100)</f>
        <v>101.56084656084657</v>
      </c>
      <c r="C44" s="101">
        <f>C42/(C30/100)</f>
        <v>101.13702623906705</v>
      </c>
      <c r="D44" s="88">
        <f>D42/D30*100</f>
        <v>102.05263157894737</v>
      </c>
      <c r="E44" s="88">
        <f>E42/E30*100</f>
        <v>102.94277929155314</v>
      </c>
      <c r="F44" s="88">
        <f>F42/F30*100</f>
        <v>103.15789473684211</v>
      </c>
      <c r="G44" s="88">
        <f>G42/G30*100</f>
        <v>102.41935483870968</v>
      </c>
      <c r="H44" s="88">
        <f>H42/H30*100</f>
        <v>102.59740259740259</v>
      </c>
      <c r="I44" s="88">
        <f>H42/H30*100</f>
        <v>102.59740259740259</v>
      </c>
      <c r="J44" s="88">
        <f>I42/I30*100</f>
        <v>103.04909560723515</v>
      </c>
      <c r="K44" s="88">
        <f>J42/J30*100</f>
        <v>101.5915119363395</v>
      </c>
      <c r="L44" s="88">
        <f>K42/K30*100</f>
        <v>101.28205128205127</v>
      </c>
      <c r="M44" s="88">
        <f>L42/L30*100</f>
        <v>101.58311345646437</v>
      </c>
      <c r="N44" s="104">
        <f>N42/N30*100</f>
        <v>102.10200927357032</v>
      </c>
    </row>
    <row r="45" spans="1:14" ht="15" hidden="1" thickBot="1">
      <c r="A45" s="103"/>
      <c r="B45" s="123"/>
      <c r="C45" s="88"/>
      <c r="D45" s="88"/>
      <c r="F45" s="88"/>
      <c r="G45" s="88"/>
      <c r="H45" s="88"/>
      <c r="I45" s="88"/>
      <c r="J45" s="88"/>
      <c r="K45" s="88"/>
      <c r="L45" s="88"/>
      <c r="M45" s="88"/>
      <c r="N45" s="104"/>
    </row>
    <row r="46" spans="1:14" ht="18" hidden="1" thickBot="1">
      <c r="A46" s="97" t="s">
        <v>69</v>
      </c>
      <c r="B46" s="124" t="s">
        <v>9</v>
      </c>
      <c r="C46" s="134" t="s">
        <v>9</v>
      </c>
      <c r="D46" s="92">
        <f>SUM(B42:D42)</f>
        <v>111.86</v>
      </c>
      <c r="E46" s="125" t="s">
        <v>9</v>
      </c>
      <c r="F46" s="125" t="s">
        <v>9</v>
      </c>
      <c r="G46" s="92">
        <f>SUM(E42:G42)</f>
        <v>115.08000000000001</v>
      </c>
      <c r="H46" s="125" t="s">
        <v>9</v>
      </c>
      <c r="I46" s="125" t="s">
        <v>9</v>
      </c>
      <c r="J46" s="92">
        <f>SUM(H42:J42)</f>
        <v>117.67999999999999</v>
      </c>
      <c r="K46" s="125" t="s">
        <v>9</v>
      </c>
      <c r="L46" s="125" t="s">
        <v>9</v>
      </c>
      <c r="M46" s="92">
        <f>SUM(K42:M42)</f>
        <v>117.8</v>
      </c>
      <c r="N46" s="135" t="s">
        <v>9</v>
      </c>
    </row>
    <row r="47" spans="1:14" ht="18" hidden="1" thickBot="1">
      <c r="A47" s="100" t="s">
        <v>67</v>
      </c>
      <c r="B47" s="126" t="s">
        <v>9</v>
      </c>
      <c r="C47" s="107" t="s">
        <v>9</v>
      </c>
      <c r="D47" s="88">
        <f>D46/M34*100</f>
        <v>96.43103448275862</v>
      </c>
      <c r="E47" s="125" t="s">
        <v>9</v>
      </c>
      <c r="F47" s="125" t="s">
        <v>9</v>
      </c>
      <c r="G47" s="88">
        <f>G46/D46*100</f>
        <v>102.87859824780978</v>
      </c>
      <c r="H47" s="125" t="s">
        <v>9</v>
      </c>
      <c r="I47" s="125" t="s">
        <v>9</v>
      </c>
      <c r="J47" s="88">
        <f>J46/G46*100</f>
        <v>102.25929787973583</v>
      </c>
      <c r="K47" s="125" t="s">
        <v>9</v>
      </c>
      <c r="L47" s="125" t="s">
        <v>9</v>
      </c>
      <c r="M47" s="88">
        <f>M46/J46*100</f>
        <v>100.10197144799457</v>
      </c>
      <c r="N47" s="108" t="s">
        <v>9</v>
      </c>
    </row>
    <row r="48" spans="1:14" ht="29.25" hidden="1" thickBot="1">
      <c r="A48" s="103" t="s">
        <v>68</v>
      </c>
      <c r="B48" s="126" t="s">
        <v>9</v>
      </c>
      <c r="C48" s="107" t="s">
        <v>9</v>
      </c>
      <c r="D48" s="88">
        <f>D46/D34*100</f>
        <v>101.59854677565849</v>
      </c>
      <c r="E48" s="125" t="s">
        <v>9</v>
      </c>
      <c r="F48" s="125" t="s">
        <v>9</v>
      </c>
      <c r="G48" s="88">
        <f>G46/G34*100</f>
        <v>102.84182305630027</v>
      </c>
      <c r="H48" s="125" t="s">
        <v>9</v>
      </c>
      <c r="I48" s="125" t="s">
        <v>9</v>
      </c>
      <c r="J48" s="88">
        <f>J46/J34*100</f>
        <v>102.41949521322888</v>
      </c>
      <c r="K48" s="125" t="s">
        <v>9</v>
      </c>
      <c r="L48" s="125" t="s">
        <v>9</v>
      </c>
      <c r="M48" s="88">
        <f>M46/M34*100</f>
        <v>101.55172413793103</v>
      </c>
      <c r="N48" s="108" t="s">
        <v>9</v>
      </c>
    </row>
    <row r="49" spans="1:14" ht="18" hidden="1" thickBot="1">
      <c r="A49" s="109"/>
      <c r="B49" s="123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104"/>
    </row>
    <row r="50" spans="1:17" ht="36" hidden="1" thickBot="1">
      <c r="A50" s="110" t="s">
        <v>70</v>
      </c>
      <c r="B50" s="127">
        <f>B42</f>
        <v>38.39</v>
      </c>
      <c r="C50" s="92">
        <f aca="true" t="shared" si="9" ref="C50:M50">B50+C42</f>
        <v>73.08</v>
      </c>
      <c r="D50" s="92">
        <f t="shared" si="9"/>
        <v>111.86</v>
      </c>
      <c r="E50" s="92">
        <f t="shared" si="9"/>
        <v>149.64</v>
      </c>
      <c r="F50" s="92">
        <f t="shared" si="9"/>
        <v>188.83999999999997</v>
      </c>
      <c r="G50" s="92">
        <f t="shared" si="9"/>
        <v>226.93999999999997</v>
      </c>
      <c r="H50" s="92">
        <f t="shared" si="9"/>
        <v>266.43999999999994</v>
      </c>
      <c r="I50" s="92">
        <f t="shared" si="9"/>
        <v>306.31999999999994</v>
      </c>
      <c r="J50" s="92">
        <f t="shared" si="9"/>
        <v>344.61999999999995</v>
      </c>
      <c r="K50" s="92">
        <f t="shared" si="9"/>
        <v>384.11999999999995</v>
      </c>
      <c r="L50" s="92">
        <f t="shared" si="9"/>
        <v>422.61999999999995</v>
      </c>
      <c r="M50" s="92">
        <f t="shared" si="9"/>
        <v>462.41999999999996</v>
      </c>
      <c r="N50" s="112">
        <f>N42</f>
        <v>462.41999999999996</v>
      </c>
      <c r="O50" s="136"/>
      <c r="P50" s="136"/>
      <c r="Q50" s="137"/>
    </row>
    <row r="51" spans="1:17" ht="28.5" hidden="1" thickBot="1">
      <c r="A51" s="113" t="s">
        <v>68</v>
      </c>
      <c r="B51" s="129">
        <f aca="true" t="shared" si="10" ref="B51:M51">B50/(B38/100)</f>
        <v>101.56084656084657</v>
      </c>
      <c r="C51" s="114">
        <f t="shared" si="10"/>
        <v>101.35922330097088</v>
      </c>
      <c r="D51" s="114">
        <f t="shared" si="10"/>
        <v>101.59854677565849</v>
      </c>
      <c r="E51" s="114">
        <f t="shared" si="10"/>
        <v>101.93460490463212</v>
      </c>
      <c r="F51" s="114">
        <f t="shared" si="10"/>
        <v>102.18614718614717</v>
      </c>
      <c r="G51" s="114">
        <f t="shared" si="10"/>
        <v>102.2252252252252</v>
      </c>
      <c r="H51" s="114">
        <f t="shared" si="10"/>
        <v>102.28023032629557</v>
      </c>
      <c r="I51" s="114">
        <f t="shared" si="10"/>
        <v>102.37967914438501</v>
      </c>
      <c r="J51" s="114">
        <f t="shared" si="10"/>
        <v>102.29148115167705</v>
      </c>
      <c r="K51" s="114">
        <f t="shared" si="10"/>
        <v>102.18675179569033</v>
      </c>
      <c r="L51" s="114">
        <f t="shared" si="10"/>
        <v>102.13146447559207</v>
      </c>
      <c r="M51" s="114">
        <f t="shared" si="10"/>
        <v>102.10200927357032</v>
      </c>
      <c r="N51" s="116">
        <f>N50/N38*100</f>
        <v>102.10200927357032</v>
      </c>
      <c r="O51" s="136"/>
      <c r="P51" s="136"/>
      <c r="Q51" s="137"/>
    </row>
    <row r="52" spans="1:14" ht="18" hidden="1" thickBot="1">
      <c r="A52" s="599" t="s">
        <v>13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1"/>
    </row>
    <row r="53" spans="1:14" ht="27.75" hidden="1" thickBot="1">
      <c r="A53" s="79" t="s">
        <v>53</v>
      </c>
      <c r="B53" s="130" t="s">
        <v>54</v>
      </c>
      <c r="C53" s="131" t="s">
        <v>55</v>
      </c>
      <c r="D53" s="131" t="s">
        <v>56</v>
      </c>
      <c r="E53" s="131" t="s">
        <v>57</v>
      </c>
      <c r="F53" s="131" t="s">
        <v>76</v>
      </c>
      <c r="G53" s="131" t="s">
        <v>77</v>
      </c>
      <c r="H53" s="131" t="s">
        <v>74</v>
      </c>
      <c r="I53" s="131" t="s">
        <v>61</v>
      </c>
      <c r="J53" s="131" t="s">
        <v>62</v>
      </c>
      <c r="K53" s="131" t="s">
        <v>63</v>
      </c>
      <c r="L53" s="131" t="s">
        <v>64</v>
      </c>
      <c r="M53" s="131" t="s">
        <v>65</v>
      </c>
      <c r="N53" s="82" t="s">
        <v>35</v>
      </c>
    </row>
    <row r="54" spans="1:19" ht="18" hidden="1" thickBot="1">
      <c r="A54" s="97" t="s">
        <v>66</v>
      </c>
      <c r="B54" s="138">
        <v>40</v>
      </c>
      <c r="C54" s="138">
        <v>36.394</v>
      </c>
      <c r="D54" s="138">
        <v>40.26</v>
      </c>
      <c r="E54" s="138">
        <v>38.46</v>
      </c>
      <c r="F54" s="138">
        <v>39.89</v>
      </c>
      <c r="G54" s="138">
        <v>39</v>
      </c>
      <c r="H54" s="138">
        <v>40.26</v>
      </c>
      <c r="I54" s="138">
        <v>40.5</v>
      </c>
      <c r="J54" s="138">
        <v>39</v>
      </c>
      <c r="K54" s="138">
        <v>40.4</v>
      </c>
      <c r="L54" s="138">
        <v>38.8</v>
      </c>
      <c r="M54" s="138">
        <v>40.2</v>
      </c>
      <c r="N54" s="122">
        <f>SUM(B54:M54)</f>
        <v>473.164</v>
      </c>
      <c r="Q54" s="128"/>
      <c r="S54" s="133"/>
    </row>
    <row r="55" spans="1:14" ht="15" hidden="1" thickBot="1">
      <c r="A55" s="100" t="s">
        <v>67</v>
      </c>
      <c r="B55" s="123">
        <f>B54/M42*100</f>
        <v>100.50251256281409</v>
      </c>
      <c r="C55" s="101">
        <f aca="true" t="shared" si="11" ref="C55:M55">C54/B54*100</f>
        <v>90.985</v>
      </c>
      <c r="D55" s="101">
        <f t="shared" si="11"/>
        <v>110.62263010386329</v>
      </c>
      <c r="E55" s="101">
        <f t="shared" si="11"/>
        <v>95.5290611028316</v>
      </c>
      <c r="F55" s="101">
        <f t="shared" si="11"/>
        <v>103.71814872594905</v>
      </c>
      <c r="G55" s="101">
        <f t="shared" si="11"/>
        <v>97.76886437703685</v>
      </c>
      <c r="H55" s="101">
        <f t="shared" si="11"/>
        <v>103.23076923076921</v>
      </c>
      <c r="I55" s="101">
        <f t="shared" si="11"/>
        <v>100.59612518628913</v>
      </c>
      <c r="J55" s="101">
        <f t="shared" si="11"/>
        <v>96.29629629629629</v>
      </c>
      <c r="K55" s="101">
        <f t="shared" si="11"/>
        <v>103.58974358974358</v>
      </c>
      <c r="L55" s="101">
        <f t="shared" si="11"/>
        <v>96.03960396039604</v>
      </c>
      <c r="M55" s="101">
        <f t="shared" si="11"/>
        <v>103.60824742268042</v>
      </c>
      <c r="N55" s="102"/>
    </row>
    <row r="56" spans="1:14" ht="28.5" hidden="1" thickBot="1">
      <c r="A56" s="103" t="s">
        <v>68</v>
      </c>
      <c r="B56" s="123">
        <f aca="true" t="shared" si="12" ref="B56:N56">B54/(B42/100)</f>
        <v>104.1938004688721</v>
      </c>
      <c r="C56" s="101">
        <f t="shared" si="12"/>
        <v>104.91207840876334</v>
      </c>
      <c r="D56" s="101">
        <f t="shared" si="12"/>
        <v>103.81640020629189</v>
      </c>
      <c r="E56" s="101">
        <f t="shared" si="12"/>
        <v>101.79989412387506</v>
      </c>
      <c r="F56" s="101">
        <f t="shared" si="12"/>
        <v>101.76020408163265</v>
      </c>
      <c r="G56" s="101">
        <f t="shared" si="12"/>
        <v>102.36220472440945</v>
      </c>
      <c r="H56" s="101">
        <f t="shared" si="12"/>
        <v>101.92405063291139</v>
      </c>
      <c r="I56" s="101">
        <f t="shared" si="12"/>
        <v>101.55466399197591</v>
      </c>
      <c r="J56" s="101">
        <f t="shared" si="12"/>
        <v>101.82767624020889</v>
      </c>
      <c r="K56" s="101">
        <f t="shared" si="12"/>
        <v>102.27848101265822</v>
      </c>
      <c r="L56" s="101">
        <f t="shared" si="12"/>
        <v>100.77922077922076</v>
      </c>
      <c r="M56" s="101">
        <f t="shared" si="12"/>
        <v>101.00502512562815</v>
      </c>
      <c r="N56" s="139">
        <f t="shared" si="12"/>
        <v>102.32342891743438</v>
      </c>
    </row>
    <row r="57" spans="1:14" ht="15" hidden="1" thickBot="1">
      <c r="A57" s="103"/>
      <c r="B57" s="123"/>
      <c r="C57" s="88"/>
      <c r="D57" s="88"/>
      <c r="F57" s="88"/>
      <c r="G57" s="88"/>
      <c r="H57" s="88"/>
      <c r="I57" s="88"/>
      <c r="J57" s="88"/>
      <c r="K57" s="88"/>
      <c r="L57" s="88"/>
      <c r="M57" s="88"/>
      <c r="N57" s="104"/>
    </row>
    <row r="58" spans="1:14" ht="18" hidden="1" thickBot="1">
      <c r="A58" s="97" t="s">
        <v>69</v>
      </c>
      <c r="B58" s="124" t="s">
        <v>9</v>
      </c>
      <c r="C58" s="134" t="s">
        <v>9</v>
      </c>
      <c r="D58" s="92">
        <f>SUM(B54:D54)</f>
        <v>116.654</v>
      </c>
      <c r="E58" s="124" t="s">
        <v>9</v>
      </c>
      <c r="F58" s="134" t="s">
        <v>9</v>
      </c>
      <c r="G58" s="140">
        <f>SUM(E54:G54)</f>
        <v>117.35</v>
      </c>
      <c r="H58" s="134" t="s">
        <v>9</v>
      </c>
      <c r="I58" s="134" t="s">
        <v>9</v>
      </c>
      <c r="J58" s="92">
        <f>SUM(H54:J54)</f>
        <v>119.75999999999999</v>
      </c>
      <c r="K58" s="134" t="s">
        <v>9</v>
      </c>
      <c r="L58" s="134" t="s">
        <v>9</v>
      </c>
      <c r="M58" s="92">
        <f>SUM(K54:M54)</f>
        <v>119.39999999999999</v>
      </c>
      <c r="N58" s="135" t="s">
        <v>9</v>
      </c>
    </row>
    <row r="59" spans="1:14" ht="18" hidden="1" thickBot="1">
      <c r="A59" s="100" t="s">
        <v>67</v>
      </c>
      <c r="B59" s="126" t="s">
        <v>9</v>
      </c>
      <c r="C59" s="107" t="s">
        <v>9</v>
      </c>
      <c r="D59" s="88">
        <f>D58/M46*100</f>
        <v>99.02716468590832</v>
      </c>
      <c r="E59" s="126" t="s">
        <v>9</v>
      </c>
      <c r="F59" s="107" t="s">
        <v>9</v>
      </c>
      <c r="G59" s="126">
        <f>G58/D58*100</f>
        <v>100.59663620621669</v>
      </c>
      <c r="H59" s="134" t="s">
        <v>9</v>
      </c>
      <c r="I59" s="134" t="s">
        <v>9</v>
      </c>
      <c r="J59" s="88">
        <f>J58/G58*100</f>
        <v>102.05368555602897</v>
      </c>
      <c r="K59" s="134" t="s">
        <v>9</v>
      </c>
      <c r="L59" s="134" t="s">
        <v>9</v>
      </c>
      <c r="M59" s="88">
        <f>M58/J58*100</f>
        <v>99.6993987975952</v>
      </c>
      <c r="N59" s="108" t="s">
        <v>9</v>
      </c>
    </row>
    <row r="60" spans="1:14" ht="29.25" hidden="1" thickBot="1">
      <c r="A60" s="103" t="s">
        <v>68</v>
      </c>
      <c r="B60" s="126" t="s">
        <v>9</v>
      </c>
      <c r="C60" s="107" t="s">
        <v>9</v>
      </c>
      <c r="D60" s="88">
        <f>D58/D50*100</f>
        <v>104.28571428571429</v>
      </c>
      <c r="E60" s="126" t="s">
        <v>9</v>
      </c>
      <c r="F60" s="107" t="s">
        <v>9</v>
      </c>
      <c r="G60" s="141">
        <f>G58/G46*100</f>
        <v>101.97254084115397</v>
      </c>
      <c r="H60" s="134" t="s">
        <v>9</v>
      </c>
      <c r="I60" s="134" t="s">
        <v>9</v>
      </c>
      <c r="J60" s="88">
        <f>J58/J46*100</f>
        <v>101.7675050985724</v>
      </c>
      <c r="K60" s="134" t="s">
        <v>9</v>
      </c>
      <c r="L60" s="134" t="s">
        <v>9</v>
      </c>
      <c r="M60" s="88">
        <f>M58/M46*100</f>
        <v>101.35823429541595</v>
      </c>
      <c r="N60" s="108" t="s">
        <v>9</v>
      </c>
    </row>
    <row r="61" spans="1:14" ht="18" hidden="1" thickBot="1">
      <c r="A61" s="109"/>
      <c r="B61" s="123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104"/>
    </row>
    <row r="62" spans="1:17" ht="36" hidden="1" thickBot="1">
      <c r="A62" s="110" t="s">
        <v>70</v>
      </c>
      <c r="B62" s="127">
        <f>B54</f>
        <v>40</v>
      </c>
      <c r="C62" s="92">
        <f aca="true" t="shared" si="13" ref="C62:M62">B62+C54</f>
        <v>76.394</v>
      </c>
      <c r="D62" s="92">
        <f t="shared" si="13"/>
        <v>116.654</v>
      </c>
      <c r="E62" s="92">
        <f t="shared" si="13"/>
        <v>155.114</v>
      </c>
      <c r="F62" s="92">
        <f t="shared" si="13"/>
        <v>195.00400000000002</v>
      </c>
      <c r="G62" s="92">
        <f t="shared" si="13"/>
        <v>234.00400000000002</v>
      </c>
      <c r="H62" s="92">
        <f t="shared" si="13"/>
        <v>274.264</v>
      </c>
      <c r="I62" s="92">
        <f t="shared" si="13"/>
        <v>314.764</v>
      </c>
      <c r="J62" s="92">
        <f t="shared" si="13"/>
        <v>353.764</v>
      </c>
      <c r="K62" s="92">
        <f t="shared" si="13"/>
        <v>394.164</v>
      </c>
      <c r="L62" s="92">
        <f t="shared" si="13"/>
        <v>432.964</v>
      </c>
      <c r="M62" s="92">
        <f t="shared" si="13"/>
        <v>473.164</v>
      </c>
      <c r="N62" s="112">
        <f>M62</f>
        <v>473.164</v>
      </c>
      <c r="O62" s="136"/>
      <c r="P62" s="136"/>
      <c r="Q62" s="137"/>
    </row>
    <row r="63" spans="1:17" ht="28.5" hidden="1" thickBot="1">
      <c r="A63" s="142" t="s">
        <v>68</v>
      </c>
      <c r="B63" s="143">
        <f aca="true" t="shared" si="14" ref="B63:N63">B62/(B50/100)</f>
        <v>104.1938004688721</v>
      </c>
      <c r="C63" s="144">
        <f t="shared" si="14"/>
        <v>104.53475643130817</v>
      </c>
      <c r="D63" s="144">
        <f t="shared" si="14"/>
        <v>104.28571428571428</v>
      </c>
      <c r="E63" s="144">
        <f t="shared" si="14"/>
        <v>103.6581128040631</v>
      </c>
      <c r="F63" s="144">
        <f t="shared" si="14"/>
        <v>103.26413895361154</v>
      </c>
      <c r="G63" s="144">
        <f t="shared" si="14"/>
        <v>103.11271701771396</v>
      </c>
      <c r="H63" s="144">
        <f t="shared" si="14"/>
        <v>102.93649602161841</v>
      </c>
      <c r="I63" s="144">
        <f t="shared" si="14"/>
        <v>102.75659441107342</v>
      </c>
      <c r="J63" s="144">
        <f t="shared" si="14"/>
        <v>102.65335732110734</v>
      </c>
      <c r="K63" s="144">
        <f t="shared" si="14"/>
        <v>102.61480787253984</v>
      </c>
      <c r="L63" s="144">
        <f t="shared" si="14"/>
        <v>102.447588850504</v>
      </c>
      <c r="M63" s="144">
        <f t="shared" si="14"/>
        <v>102.32342891743438</v>
      </c>
      <c r="N63" s="145">
        <f t="shared" si="14"/>
        <v>102.32342891743438</v>
      </c>
      <c r="O63" s="136"/>
      <c r="P63" s="136"/>
      <c r="Q63" s="137"/>
    </row>
    <row r="64" spans="1:14" ht="18" hidden="1" thickBot="1">
      <c r="A64" s="602" t="s">
        <v>14</v>
      </c>
      <c r="B64" s="603"/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4"/>
    </row>
    <row r="65" spans="1:14" ht="27.75" hidden="1" thickBot="1">
      <c r="A65" s="146" t="s">
        <v>53</v>
      </c>
      <c r="B65" s="147" t="s">
        <v>54</v>
      </c>
      <c r="C65" s="147" t="s">
        <v>55</v>
      </c>
      <c r="D65" s="147" t="s">
        <v>56</v>
      </c>
      <c r="E65" s="147" t="s">
        <v>57</v>
      </c>
      <c r="F65" s="147" t="s">
        <v>78</v>
      </c>
      <c r="G65" s="147" t="s">
        <v>79</v>
      </c>
      <c r="H65" s="147" t="s">
        <v>74</v>
      </c>
      <c r="I65" s="147" t="s">
        <v>61</v>
      </c>
      <c r="J65" s="147" t="s">
        <v>62</v>
      </c>
      <c r="K65" s="147" t="s">
        <v>63</v>
      </c>
      <c r="L65" s="147" t="s">
        <v>64</v>
      </c>
      <c r="M65" s="148" t="s">
        <v>65</v>
      </c>
      <c r="N65" s="149" t="s">
        <v>35</v>
      </c>
    </row>
    <row r="66" spans="1:19" ht="18" hidden="1" thickBot="1">
      <c r="A66" s="150" t="s">
        <v>66</v>
      </c>
      <c r="B66" s="151">
        <v>39.9</v>
      </c>
      <c r="C66" s="151">
        <v>37.3</v>
      </c>
      <c r="D66" s="151">
        <v>39.8</v>
      </c>
      <c r="E66" s="151">
        <v>38.4</v>
      </c>
      <c r="F66" s="151">
        <v>39.8</v>
      </c>
      <c r="G66" s="151">
        <v>38.6</v>
      </c>
      <c r="H66" s="151">
        <v>40</v>
      </c>
      <c r="I66" s="151">
        <v>40.2</v>
      </c>
      <c r="J66" s="151">
        <v>38.9</v>
      </c>
      <c r="K66" s="151">
        <v>40.2</v>
      </c>
      <c r="L66" s="151">
        <v>38.6</v>
      </c>
      <c r="M66" s="151">
        <v>39.9</v>
      </c>
      <c r="N66" s="112">
        <v>471.6</v>
      </c>
      <c r="Q66" s="128"/>
      <c r="S66" s="133"/>
    </row>
    <row r="67" spans="1:14" ht="15" hidden="1" thickBot="1">
      <c r="A67" s="152" t="s">
        <v>67</v>
      </c>
      <c r="B67" s="88">
        <v>99.25373134328356</v>
      </c>
      <c r="C67" s="88">
        <v>93.48370927318295</v>
      </c>
      <c r="D67" s="88">
        <v>106.7024128686327</v>
      </c>
      <c r="E67" s="88">
        <v>96.48241206030151</v>
      </c>
      <c r="F67" s="88">
        <v>103.64583333333333</v>
      </c>
      <c r="G67" s="88">
        <v>96.98492462311559</v>
      </c>
      <c r="H67" s="88">
        <v>103.62694300518133</v>
      </c>
      <c r="I67" s="88">
        <v>100.5</v>
      </c>
      <c r="J67" s="88">
        <v>96.76616915422885</v>
      </c>
      <c r="K67" s="88">
        <v>103.3419023136247</v>
      </c>
      <c r="L67" s="88">
        <v>96.01990049751244</v>
      </c>
      <c r="M67" s="88">
        <v>103.36787564766838</v>
      </c>
      <c r="N67" s="102"/>
    </row>
    <row r="68" spans="1:14" ht="28.5" hidden="1" thickBot="1">
      <c r="A68" s="153" t="s">
        <v>68</v>
      </c>
      <c r="B68" s="88">
        <v>99.75</v>
      </c>
      <c r="C68" s="88">
        <v>102.48942133318678</v>
      </c>
      <c r="D68" s="88">
        <v>98.85742672627919</v>
      </c>
      <c r="E68" s="88">
        <v>99.84399375975039</v>
      </c>
      <c r="F68" s="88">
        <v>99.77437954374528</v>
      </c>
      <c r="G68" s="88">
        <v>98.97435897435898</v>
      </c>
      <c r="H68" s="88">
        <v>99.35419771485347</v>
      </c>
      <c r="I68" s="88">
        <v>99.25925925925927</v>
      </c>
      <c r="J68" s="88">
        <v>99.74358974358974</v>
      </c>
      <c r="K68" s="88">
        <v>99.50495049504951</v>
      </c>
      <c r="L68" s="88">
        <v>99.48453608247424</v>
      </c>
      <c r="M68" s="88">
        <v>99.25373134328358</v>
      </c>
      <c r="N68" s="104">
        <v>99.66945921498676</v>
      </c>
    </row>
    <row r="69" spans="1:14" ht="15" hidden="1" thickBot="1">
      <c r="A69" s="153"/>
      <c r="B69" s="88"/>
      <c r="C69" s="88"/>
      <c r="D69" s="88"/>
      <c r="E69" s="154"/>
      <c r="F69" s="88"/>
      <c r="G69" s="88"/>
      <c r="H69" s="88"/>
      <c r="I69" s="88"/>
      <c r="J69" s="88"/>
      <c r="K69" s="88"/>
      <c r="L69" s="88"/>
      <c r="M69" s="88"/>
      <c r="N69" s="104"/>
    </row>
    <row r="70" spans="1:14" ht="18" hidden="1" thickBot="1">
      <c r="A70" s="150" t="s">
        <v>69</v>
      </c>
      <c r="B70" s="125" t="s">
        <v>9</v>
      </c>
      <c r="C70" s="125" t="s">
        <v>9</v>
      </c>
      <c r="D70" s="92">
        <v>117</v>
      </c>
      <c r="E70" s="125" t="s">
        <v>9</v>
      </c>
      <c r="F70" s="125" t="s">
        <v>9</v>
      </c>
      <c r="G70" s="91">
        <v>116.8</v>
      </c>
      <c r="H70" s="125" t="s">
        <v>9</v>
      </c>
      <c r="I70" s="125" t="s">
        <v>9</v>
      </c>
      <c r="J70" s="92">
        <v>119.1</v>
      </c>
      <c r="K70" s="125" t="s">
        <v>9</v>
      </c>
      <c r="L70" s="125" t="s">
        <v>9</v>
      </c>
      <c r="M70" s="92">
        <v>118.7</v>
      </c>
      <c r="N70" s="155" t="s">
        <v>9</v>
      </c>
    </row>
    <row r="71" spans="1:14" ht="15" hidden="1" thickBot="1">
      <c r="A71" s="152" t="s">
        <v>67</v>
      </c>
      <c r="B71" s="89" t="s">
        <v>9</v>
      </c>
      <c r="C71" s="89" t="s">
        <v>9</v>
      </c>
      <c r="D71" s="88">
        <v>97.98994974874371</v>
      </c>
      <c r="E71" s="89" t="s">
        <v>9</v>
      </c>
      <c r="F71" s="89" t="s">
        <v>9</v>
      </c>
      <c r="G71" s="89">
        <v>99.82905982905983</v>
      </c>
      <c r="H71" s="89" t="s">
        <v>9</v>
      </c>
      <c r="I71" s="89" t="s">
        <v>9</v>
      </c>
      <c r="J71" s="88">
        <v>101.96917808219179</v>
      </c>
      <c r="K71" s="89" t="s">
        <v>9</v>
      </c>
      <c r="L71" s="89" t="s">
        <v>9</v>
      </c>
      <c r="M71" s="88">
        <v>99.66414777497903</v>
      </c>
      <c r="N71" s="102" t="s">
        <v>9</v>
      </c>
    </row>
    <row r="72" spans="1:14" ht="28.5" hidden="1" thickBot="1">
      <c r="A72" s="153" t="s">
        <v>68</v>
      </c>
      <c r="B72" s="89" t="s">
        <v>9</v>
      </c>
      <c r="C72" s="89" t="s">
        <v>9</v>
      </c>
      <c r="D72" s="88">
        <v>100.29660363125139</v>
      </c>
      <c r="E72" s="89" t="s">
        <v>9</v>
      </c>
      <c r="F72" s="89" t="s">
        <v>9</v>
      </c>
      <c r="G72" s="156">
        <v>99.53131657435023</v>
      </c>
      <c r="H72" s="89" t="s">
        <v>9</v>
      </c>
      <c r="I72" s="89" t="s">
        <v>9</v>
      </c>
      <c r="J72" s="156">
        <v>99.44889779559118</v>
      </c>
      <c r="K72" s="89" t="s">
        <v>9</v>
      </c>
      <c r="L72" s="89" t="s">
        <v>9</v>
      </c>
      <c r="M72" s="156">
        <v>99.4137353433836</v>
      </c>
      <c r="N72" s="102" t="s">
        <v>9</v>
      </c>
    </row>
    <row r="73" spans="1:14" ht="18" hidden="1" thickBot="1">
      <c r="A73" s="15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104"/>
    </row>
    <row r="74" spans="1:17" ht="36" hidden="1" thickBot="1">
      <c r="A74" s="158" t="s">
        <v>70</v>
      </c>
      <c r="B74" s="92">
        <v>39.9</v>
      </c>
      <c r="C74" s="92">
        <v>77.2</v>
      </c>
      <c r="D74" s="92">
        <v>117</v>
      </c>
      <c r="E74" s="92">
        <v>155.4</v>
      </c>
      <c r="F74" s="92">
        <v>195.2</v>
      </c>
      <c r="G74" s="92">
        <v>233.8</v>
      </c>
      <c r="H74" s="92">
        <v>273.8</v>
      </c>
      <c r="I74" s="92">
        <v>314</v>
      </c>
      <c r="J74" s="92">
        <v>352.9</v>
      </c>
      <c r="K74" s="92">
        <v>393.1</v>
      </c>
      <c r="L74" s="92">
        <v>431.7</v>
      </c>
      <c r="M74" s="92">
        <v>471.6</v>
      </c>
      <c r="N74" s="112">
        <v>471.6</v>
      </c>
      <c r="O74" s="136"/>
      <c r="P74" s="136"/>
      <c r="Q74" s="137"/>
    </row>
    <row r="75" spans="1:17" ht="27.75" customHeight="1" hidden="1">
      <c r="A75" s="153" t="s">
        <v>68</v>
      </c>
      <c r="B75" s="88">
        <v>99.75</v>
      </c>
      <c r="C75" s="88">
        <v>101.05505667984394</v>
      </c>
      <c r="D75" s="88">
        <v>100.29660363125139</v>
      </c>
      <c r="E75" s="88">
        <v>100.18438052013357</v>
      </c>
      <c r="F75" s="88">
        <v>100.10051075875364</v>
      </c>
      <c r="G75" s="88">
        <v>99.91282200304268</v>
      </c>
      <c r="H75" s="88">
        <v>99.83081993991189</v>
      </c>
      <c r="I75" s="88">
        <v>99.75727846894814</v>
      </c>
      <c r="J75" s="88">
        <v>99.75576938297846</v>
      </c>
      <c r="K75" s="88">
        <v>99.73006159872538</v>
      </c>
      <c r="L75" s="88">
        <v>99.7080588686357</v>
      </c>
      <c r="M75" s="88">
        <v>99.66945921498676</v>
      </c>
      <c r="N75" s="104">
        <v>99.66945921498676</v>
      </c>
      <c r="O75" s="136"/>
      <c r="P75" s="136"/>
      <c r="Q75" s="137"/>
    </row>
    <row r="76" spans="1:15" ht="18" hidden="1" thickBot="1">
      <c r="A76" s="590" t="s">
        <v>4</v>
      </c>
      <c r="B76" s="591"/>
      <c r="C76" s="591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592"/>
      <c r="O76" s="7"/>
    </row>
    <row r="77" spans="1:15" ht="27.75" hidden="1" thickBot="1">
      <c r="A77" s="146" t="s">
        <v>53</v>
      </c>
      <c r="B77" s="147" t="s">
        <v>54</v>
      </c>
      <c r="C77" s="147" t="s">
        <v>55</v>
      </c>
      <c r="D77" s="147" t="s">
        <v>80</v>
      </c>
      <c r="E77" s="147" t="s">
        <v>81</v>
      </c>
      <c r="F77" s="147" t="s">
        <v>82</v>
      </c>
      <c r="G77" s="147" t="s">
        <v>83</v>
      </c>
      <c r="H77" s="147" t="s">
        <v>84</v>
      </c>
      <c r="I77" s="147" t="s">
        <v>85</v>
      </c>
      <c r="J77" s="147" t="s">
        <v>86</v>
      </c>
      <c r="K77" s="147" t="s">
        <v>87</v>
      </c>
      <c r="L77" s="147" t="s">
        <v>88</v>
      </c>
      <c r="M77" s="147" t="s">
        <v>89</v>
      </c>
      <c r="N77" s="149" t="s">
        <v>35</v>
      </c>
      <c r="O77" s="159"/>
    </row>
    <row r="78" spans="1:14" ht="18" hidden="1" thickBot="1">
      <c r="A78" s="150" t="s">
        <v>66</v>
      </c>
      <c r="B78" s="151">
        <v>40</v>
      </c>
      <c r="C78" s="151">
        <v>36</v>
      </c>
      <c r="D78" s="151">
        <v>40</v>
      </c>
      <c r="E78" s="151">
        <v>39.2</v>
      </c>
      <c r="F78" s="151">
        <v>40.2</v>
      </c>
      <c r="G78" s="151">
        <v>39.2</v>
      </c>
      <c r="H78" s="151">
        <v>40.6</v>
      </c>
      <c r="I78" s="151">
        <v>40.8</v>
      </c>
      <c r="J78" s="151">
        <v>39.8</v>
      </c>
      <c r="K78" s="151">
        <v>41.3</v>
      </c>
      <c r="L78" s="151">
        <v>39.9</v>
      </c>
      <c r="M78" s="160">
        <v>41</v>
      </c>
      <c r="N78" s="112">
        <v>478</v>
      </c>
    </row>
    <row r="79" spans="1:14" ht="15" hidden="1" thickBot="1">
      <c r="A79" s="152" t="s">
        <v>67</v>
      </c>
      <c r="B79" s="88">
        <v>100.25062656641603</v>
      </c>
      <c r="C79" s="88">
        <v>90</v>
      </c>
      <c r="D79" s="88">
        <v>111.11111111111111</v>
      </c>
      <c r="E79" s="88">
        <v>98</v>
      </c>
      <c r="F79" s="88">
        <v>102.55102040816327</v>
      </c>
      <c r="G79" s="88">
        <v>97.51243781094527</v>
      </c>
      <c r="H79" s="88">
        <v>103.57142857142856</v>
      </c>
      <c r="I79" s="88">
        <v>100.4926108374384</v>
      </c>
      <c r="J79" s="88">
        <v>97.54901960784314</v>
      </c>
      <c r="K79" s="88">
        <v>103.76884422110552</v>
      </c>
      <c r="L79" s="88">
        <v>96.61016949152543</v>
      </c>
      <c r="M79" s="88">
        <v>102.75689223057644</v>
      </c>
      <c r="N79" s="102"/>
    </row>
    <row r="80" spans="1:14" ht="28.5" hidden="1" thickBot="1">
      <c r="A80" s="153" t="s">
        <v>68</v>
      </c>
      <c r="B80" s="88">
        <v>100.25062656641603</v>
      </c>
      <c r="C80" s="88">
        <v>96.514745308311</v>
      </c>
      <c r="D80" s="88">
        <v>100.50251256281409</v>
      </c>
      <c r="E80" s="88">
        <v>102.08333333333334</v>
      </c>
      <c r="F80" s="88">
        <v>101.00502512562815</v>
      </c>
      <c r="G80" s="88">
        <v>101.55440414507773</v>
      </c>
      <c r="H80" s="88">
        <v>101.5</v>
      </c>
      <c r="I80" s="88">
        <v>101.49253731343282</v>
      </c>
      <c r="J80" s="88">
        <v>102.31362467866323</v>
      </c>
      <c r="K80" s="88">
        <v>102.73631840796018</v>
      </c>
      <c r="L80" s="88">
        <v>103.36787564766838</v>
      </c>
      <c r="M80" s="88">
        <v>102.75689223057644</v>
      </c>
      <c r="N80" s="104">
        <v>101.35708227311282</v>
      </c>
    </row>
    <row r="81" spans="1:14" ht="15" hidden="1" thickBot="1">
      <c r="A81" s="153"/>
      <c r="B81" s="88"/>
      <c r="C81" s="88"/>
      <c r="D81" s="88"/>
      <c r="E81" s="154"/>
      <c r="F81" s="88"/>
      <c r="G81" s="88"/>
      <c r="H81" s="88"/>
      <c r="I81" s="88"/>
      <c r="J81" s="88"/>
      <c r="K81" s="88"/>
      <c r="L81" s="88"/>
      <c r="M81" s="88"/>
      <c r="N81" s="104"/>
    </row>
    <row r="82" spans="1:14" ht="18" hidden="1" thickBot="1">
      <c r="A82" s="150" t="s">
        <v>69</v>
      </c>
      <c r="B82" s="125" t="s">
        <v>9</v>
      </c>
      <c r="C82" s="125" t="s">
        <v>9</v>
      </c>
      <c r="D82" s="92">
        <v>116</v>
      </c>
      <c r="E82" s="125" t="s">
        <v>9</v>
      </c>
      <c r="F82" s="125" t="s">
        <v>9</v>
      </c>
      <c r="G82" s="92">
        <v>118.6</v>
      </c>
      <c r="H82" s="125" t="s">
        <v>9</v>
      </c>
      <c r="I82" s="125" t="s">
        <v>9</v>
      </c>
      <c r="J82" s="92">
        <v>121.2</v>
      </c>
      <c r="K82" s="125"/>
      <c r="L82" s="125"/>
      <c r="M82" s="92">
        <v>122.2</v>
      </c>
      <c r="N82" s="155" t="s">
        <v>9</v>
      </c>
    </row>
    <row r="83" spans="1:14" ht="15" hidden="1" thickBot="1">
      <c r="A83" s="152" t="s">
        <v>67</v>
      </c>
      <c r="B83" s="89" t="s">
        <v>9</v>
      </c>
      <c r="C83" s="89" t="s">
        <v>9</v>
      </c>
      <c r="D83" s="88">
        <v>97.72535804549283</v>
      </c>
      <c r="E83" s="89" t="s">
        <v>9</v>
      </c>
      <c r="F83" s="89" t="s">
        <v>9</v>
      </c>
      <c r="G83" s="88">
        <v>102.24137931034483</v>
      </c>
      <c r="H83" s="89" t="s">
        <v>9</v>
      </c>
      <c r="I83" s="89" t="s">
        <v>9</v>
      </c>
      <c r="J83" s="88">
        <v>102.19224283305228</v>
      </c>
      <c r="K83" s="89"/>
      <c r="L83" s="89"/>
      <c r="M83" s="88">
        <v>100.82508250825082</v>
      </c>
      <c r="N83" s="102" t="s">
        <v>9</v>
      </c>
    </row>
    <row r="84" spans="1:14" ht="28.5" hidden="1" thickBot="1">
      <c r="A84" s="153" t="s">
        <v>68</v>
      </c>
      <c r="B84" s="89" t="s">
        <v>9</v>
      </c>
      <c r="C84" s="89" t="s">
        <v>9</v>
      </c>
      <c r="D84" s="88">
        <v>99.14529914529916</v>
      </c>
      <c r="E84" s="89" t="s">
        <v>9</v>
      </c>
      <c r="F84" s="89" t="s">
        <v>9</v>
      </c>
      <c r="G84" s="88">
        <v>101.54109589041099</v>
      </c>
      <c r="H84" s="89" t="s">
        <v>9</v>
      </c>
      <c r="I84" s="89" t="s">
        <v>9</v>
      </c>
      <c r="J84" s="88">
        <v>101.76322418136021</v>
      </c>
      <c r="K84" s="89"/>
      <c r="L84" s="89"/>
      <c r="M84" s="88">
        <v>102.94860994102777</v>
      </c>
      <c r="N84" s="102" t="s">
        <v>9</v>
      </c>
    </row>
    <row r="85" spans="1:14" ht="18" hidden="1" thickBot="1">
      <c r="A85" s="15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104"/>
    </row>
    <row r="86" spans="1:14" ht="36" hidden="1" thickBot="1">
      <c r="A86" s="158" t="s">
        <v>70</v>
      </c>
      <c r="B86" s="92">
        <v>40</v>
      </c>
      <c r="C86" s="92">
        <v>76</v>
      </c>
      <c r="D86" s="92">
        <v>116</v>
      </c>
      <c r="E86" s="92">
        <v>155.2</v>
      </c>
      <c r="F86" s="92">
        <v>195.4</v>
      </c>
      <c r="G86" s="92">
        <v>234.6</v>
      </c>
      <c r="H86" s="92">
        <v>275.2</v>
      </c>
      <c r="I86" s="92">
        <v>316</v>
      </c>
      <c r="J86" s="92">
        <v>355.8</v>
      </c>
      <c r="K86" s="92">
        <v>397.1</v>
      </c>
      <c r="L86" s="92">
        <v>437</v>
      </c>
      <c r="M86" s="92">
        <v>478</v>
      </c>
      <c r="N86" s="112">
        <v>478</v>
      </c>
    </row>
    <row r="87" spans="1:15" ht="28.5" hidden="1" thickBot="1">
      <c r="A87" s="153" t="s">
        <v>68</v>
      </c>
      <c r="B87" s="88">
        <v>100.25062656641605</v>
      </c>
      <c r="C87" s="88">
        <v>98.44559585492229</v>
      </c>
      <c r="D87" s="88">
        <v>99.14529914529915</v>
      </c>
      <c r="E87" s="88">
        <v>99.87129987129987</v>
      </c>
      <c r="F87" s="88">
        <v>100.10245901639344</v>
      </c>
      <c r="G87" s="88">
        <v>100.34217279726262</v>
      </c>
      <c r="H87" s="88">
        <v>100.51132213294376</v>
      </c>
      <c r="I87" s="88">
        <v>100.63694267515926</v>
      </c>
      <c r="J87" s="88">
        <v>100.82176253896291</v>
      </c>
      <c r="K87" s="88">
        <v>101.01755278555078</v>
      </c>
      <c r="L87" s="88">
        <v>101.2277044243688</v>
      </c>
      <c r="M87" s="88">
        <v>101.35708227311282</v>
      </c>
      <c r="N87" s="104">
        <v>101.35708227311282</v>
      </c>
      <c r="O87" s="161"/>
    </row>
    <row r="88" spans="1:15" ht="18" hidden="1" thickBot="1">
      <c r="A88" s="590" t="s">
        <v>5</v>
      </c>
      <c r="B88" s="591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2"/>
      <c r="O88" s="161"/>
    </row>
    <row r="89" spans="1:15" ht="27.75" hidden="1" thickBot="1">
      <c r="A89" s="146" t="s">
        <v>53</v>
      </c>
      <c r="B89" s="147" t="s">
        <v>54</v>
      </c>
      <c r="C89" s="147" t="s">
        <v>55</v>
      </c>
      <c r="D89" s="147" t="s">
        <v>80</v>
      </c>
      <c r="E89" s="147" t="s">
        <v>90</v>
      </c>
      <c r="F89" s="147" t="s">
        <v>91</v>
      </c>
      <c r="G89" s="147" t="s">
        <v>92</v>
      </c>
      <c r="H89" s="147" t="s">
        <v>93</v>
      </c>
      <c r="I89" s="147" t="s">
        <v>94</v>
      </c>
      <c r="J89" s="147" t="s">
        <v>86</v>
      </c>
      <c r="K89" s="147" t="s">
        <v>87</v>
      </c>
      <c r="L89" s="147" t="s">
        <v>88</v>
      </c>
      <c r="M89" s="147" t="s">
        <v>89</v>
      </c>
      <c r="N89" s="149" t="s">
        <v>35</v>
      </c>
      <c r="O89" s="159"/>
    </row>
    <row r="90" spans="1:14" ht="18" hidden="1" thickBot="1">
      <c r="A90" s="150" t="s">
        <v>66</v>
      </c>
      <c r="B90" s="151">
        <v>41.030800000000006</v>
      </c>
      <c r="C90" s="151">
        <v>37.228199999999994</v>
      </c>
      <c r="D90" s="151">
        <v>41.2909</v>
      </c>
      <c r="E90" s="151">
        <v>39.8236</v>
      </c>
      <c r="F90" s="162">
        <v>41.3628</v>
      </c>
      <c r="G90" s="151">
        <v>40.073699999999995</v>
      </c>
      <c r="H90" s="151">
        <v>41.492</v>
      </c>
      <c r="I90" s="151">
        <v>41.1</v>
      </c>
      <c r="J90" s="151">
        <v>40.2</v>
      </c>
      <c r="K90" s="151">
        <v>41.7</v>
      </c>
      <c r="L90" s="151">
        <v>40.2</v>
      </c>
      <c r="M90" s="160">
        <v>41.2</v>
      </c>
      <c r="N90" s="112">
        <f>SUM(B90:M90)</f>
        <v>486.702</v>
      </c>
    </row>
    <row r="91" spans="1:14" ht="15" hidden="1" thickBot="1">
      <c r="A91" s="152" t="s">
        <v>67</v>
      </c>
      <c r="B91" s="88">
        <f>B90/M78*100</f>
        <v>100.07512195121953</v>
      </c>
      <c r="C91" s="88">
        <f aca="true" t="shared" si="15" ref="C91:M91">C90/B90*100</f>
        <v>90.73232790976532</v>
      </c>
      <c r="D91" s="88">
        <f t="shared" si="15"/>
        <v>110.91296382849562</v>
      </c>
      <c r="E91" s="88">
        <f t="shared" si="15"/>
        <v>96.44643250692042</v>
      </c>
      <c r="F91" s="88">
        <f t="shared" si="15"/>
        <v>103.8650448477787</v>
      </c>
      <c r="G91" s="88">
        <f t="shared" si="15"/>
        <v>96.88343148916417</v>
      </c>
      <c r="H91" s="88">
        <f t="shared" si="15"/>
        <v>103.53922897062165</v>
      </c>
      <c r="I91" s="88">
        <f t="shared" si="15"/>
        <v>99.05523956425336</v>
      </c>
      <c r="J91" s="88">
        <f t="shared" si="15"/>
        <v>97.8102189781022</v>
      </c>
      <c r="K91" s="88">
        <f t="shared" si="15"/>
        <v>103.73134328358209</v>
      </c>
      <c r="L91" s="88">
        <f t="shared" si="15"/>
        <v>96.40287769784173</v>
      </c>
      <c r="M91" s="88">
        <f t="shared" si="15"/>
        <v>102.48756218905473</v>
      </c>
      <c r="N91" s="102">
        <f>N90/N78*100</f>
        <v>101.8205020920502</v>
      </c>
    </row>
    <row r="92" spans="1:14" ht="28.5" hidden="1" thickBot="1">
      <c r="A92" s="153" t="s">
        <v>68</v>
      </c>
      <c r="B92" s="88">
        <f aca="true" t="shared" si="16" ref="B92:N92">B90/B78*100</f>
        <v>102.57700000000001</v>
      </c>
      <c r="C92" s="88">
        <f t="shared" si="16"/>
        <v>103.41166666666666</v>
      </c>
      <c r="D92" s="88">
        <f t="shared" si="16"/>
        <v>103.22725</v>
      </c>
      <c r="E92" s="88">
        <f t="shared" si="16"/>
        <v>101.5908163265306</v>
      </c>
      <c r="F92" s="88">
        <f t="shared" si="16"/>
        <v>102.89253731343283</v>
      </c>
      <c r="G92" s="88">
        <f t="shared" si="16"/>
        <v>102.22882653061222</v>
      </c>
      <c r="H92" s="88">
        <f t="shared" si="16"/>
        <v>102.19704433497536</v>
      </c>
      <c r="I92" s="88">
        <f t="shared" si="16"/>
        <v>100.73529411764707</v>
      </c>
      <c r="J92" s="88">
        <f t="shared" si="16"/>
        <v>101.00502512562815</v>
      </c>
      <c r="K92" s="88">
        <f t="shared" si="16"/>
        <v>100.96852300242132</v>
      </c>
      <c r="L92" s="88">
        <f t="shared" si="16"/>
        <v>100.75187969924812</v>
      </c>
      <c r="M92" s="88">
        <f t="shared" si="16"/>
        <v>100.48780487804878</v>
      </c>
      <c r="N92" s="88">
        <f t="shared" si="16"/>
        <v>101.8205020920502</v>
      </c>
    </row>
    <row r="93" spans="1:14" ht="15" hidden="1" thickBot="1">
      <c r="A93" s="153"/>
      <c r="B93" s="88"/>
      <c r="C93" s="88"/>
      <c r="D93" s="88"/>
      <c r="E93" s="154"/>
      <c r="F93" s="88"/>
      <c r="G93" s="88"/>
      <c r="H93" s="88"/>
      <c r="I93" s="88"/>
      <c r="J93" s="88"/>
      <c r="K93" s="88"/>
      <c r="L93" s="88"/>
      <c r="M93" s="88"/>
      <c r="N93" s="104"/>
    </row>
    <row r="94" spans="1:14" ht="18" hidden="1" thickBot="1">
      <c r="A94" s="150" t="s">
        <v>69</v>
      </c>
      <c r="B94" s="125" t="s">
        <v>9</v>
      </c>
      <c r="C94" s="125" t="s">
        <v>9</v>
      </c>
      <c r="D94" s="92">
        <f>SUM(B90:D90)</f>
        <v>119.54990000000001</v>
      </c>
      <c r="E94" s="125" t="s">
        <v>9</v>
      </c>
      <c r="F94" s="125" t="s">
        <v>9</v>
      </c>
      <c r="G94" s="92">
        <f>SUM(E90:G90)</f>
        <v>121.2601</v>
      </c>
      <c r="H94" s="125" t="s">
        <v>9</v>
      </c>
      <c r="I94" s="125" t="s">
        <v>9</v>
      </c>
      <c r="J94" s="92">
        <f>SUM(H90:J90)</f>
        <v>122.792</v>
      </c>
      <c r="K94" s="125" t="s">
        <v>9</v>
      </c>
      <c r="L94" s="125" t="s">
        <v>9</v>
      </c>
      <c r="M94" s="92">
        <f>SUM(K90:M90)</f>
        <v>123.10000000000001</v>
      </c>
      <c r="N94" s="125" t="s">
        <v>9</v>
      </c>
    </row>
    <row r="95" spans="1:14" ht="15" hidden="1" thickBot="1">
      <c r="A95" s="152" t="s">
        <v>67</v>
      </c>
      <c r="B95" s="89" t="s">
        <v>9</v>
      </c>
      <c r="C95" s="89" t="s">
        <v>9</v>
      </c>
      <c r="D95" s="88">
        <f>D94/M82*100</f>
        <v>97.83134206219313</v>
      </c>
      <c r="E95" s="89" t="s">
        <v>9</v>
      </c>
      <c r="F95" s="89" t="s">
        <v>9</v>
      </c>
      <c r="G95" s="88">
        <f>G94/D94*100</f>
        <v>101.43053235510861</v>
      </c>
      <c r="H95" s="89" t="s">
        <v>9</v>
      </c>
      <c r="I95" s="89" t="s">
        <v>9</v>
      </c>
      <c r="J95" s="88">
        <f>J94/G94*100</f>
        <v>101.2633174473714</v>
      </c>
      <c r="K95" s="89" t="s">
        <v>9</v>
      </c>
      <c r="L95" s="89" t="s">
        <v>9</v>
      </c>
      <c r="M95" s="88">
        <f>M94/J94*100</f>
        <v>100.25083067300801</v>
      </c>
      <c r="N95" s="89" t="s">
        <v>9</v>
      </c>
    </row>
    <row r="96" spans="1:14" ht="28.5" hidden="1" thickBot="1">
      <c r="A96" s="153" t="s">
        <v>68</v>
      </c>
      <c r="B96" s="89" t="s">
        <v>9</v>
      </c>
      <c r="C96" s="89" t="s">
        <v>9</v>
      </c>
      <c r="D96" s="88">
        <f>D94/D82*100</f>
        <v>103.06025862068967</v>
      </c>
      <c r="E96" s="89" t="s">
        <v>9</v>
      </c>
      <c r="F96" s="89" t="s">
        <v>9</v>
      </c>
      <c r="G96" s="88">
        <f>G94/G82*100</f>
        <v>102.2429173693086</v>
      </c>
      <c r="H96" s="89" t="s">
        <v>9</v>
      </c>
      <c r="I96" s="89" t="s">
        <v>9</v>
      </c>
      <c r="J96" s="88">
        <f>J94/J82*100</f>
        <v>101.31353135313532</v>
      </c>
      <c r="K96" s="89" t="s">
        <v>9</v>
      </c>
      <c r="L96" s="89" t="s">
        <v>9</v>
      </c>
      <c r="M96" s="88">
        <f>M94/M82*100</f>
        <v>100.73649754500819</v>
      </c>
      <c r="N96" s="89" t="s">
        <v>9</v>
      </c>
    </row>
    <row r="97" spans="1:14" ht="18" hidden="1" thickBot="1">
      <c r="A97" s="15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104"/>
    </row>
    <row r="98" spans="1:14" ht="36" hidden="1" thickBot="1">
      <c r="A98" s="158" t="s">
        <v>70</v>
      </c>
      <c r="B98" s="92">
        <f>B90</f>
        <v>41.030800000000006</v>
      </c>
      <c r="C98" s="92">
        <f aca="true" t="shared" si="17" ref="C98:M98">B98+C90</f>
        <v>78.259</v>
      </c>
      <c r="D98" s="92">
        <f t="shared" si="17"/>
        <v>119.54990000000001</v>
      </c>
      <c r="E98" s="92">
        <f t="shared" si="17"/>
        <v>159.3735</v>
      </c>
      <c r="F98" s="92">
        <f t="shared" si="17"/>
        <v>200.7363</v>
      </c>
      <c r="G98" s="92">
        <f t="shared" si="17"/>
        <v>240.81</v>
      </c>
      <c r="H98" s="92">
        <f t="shared" si="17"/>
        <v>282.302</v>
      </c>
      <c r="I98" s="92">
        <f t="shared" si="17"/>
        <v>323.40200000000004</v>
      </c>
      <c r="J98" s="92">
        <f t="shared" si="17"/>
        <v>363.60200000000003</v>
      </c>
      <c r="K98" s="92">
        <f t="shared" si="17"/>
        <v>405.302</v>
      </c>
      <c r="L98" s="92">
        <f t="shared" si="17"/>
        <v>445.502</v>
      </c>
      <c r="M98" s="92">
        <f t="shared" si="17"/>
        <v>486.702</v>
      </c>
      <c r="N98" s="112">
        <f>N90</f>
        <v>486.702</v>
      </c>
    </row>
    <row r="99" spans="1:14" ht="28.5" hidden="1" thickBot="1">
      <c r="A99" s="163" t="s">
        <v>68</v>
      </c>
      <c r="B99" s="115">
        <f aca="true" t="shared" si="18" ref="B99:N99">B98/(B86/100)</f>
        <v>102.57700000000001</v>
      </c>
      <c r="C99" s="115">
        <f t="shared" si="18"/>
        <v>102.97236842105264</v>
      </c>
      <c r="D99" s="115">
        <f t="shared" si="18"/>
        <v>103.06025862068967</v>
      </c>
      <c r="E99" s="115">
        <f t="shared" si="18"/>
        <v>102.68911082474229</v>
      </c>
      <c r="F99" s="115">
        <f t="shared" si="18"/>
        <v>102.73096212896623</v>
      </c>
      <c r="G99" s="115">
        <f t="shared" si="18"/>
        <v>102.6470588235294</v>
      </c>
      <c r="H99" s="115">
        <f t="shared" si="18"/>
        <v>102.58066860465118</v>
      </c>
      <c r="I99" s="115">
        <f t="shared" si="18"/>
        <v>102.34240506329115</v>
      </c>
      <c r="J99" s="115">
        <f t="shared" si="18"/>
        <v>102.19280494659921</v>
      </c>
      <c r="K99" s="115">
        <f t="shared" si="18"/>
        <v>102.06547469151347</v>
      </c>
      <c r="L99" s="115">
        <f t="shared" si="18"/>
        <v>101.94553775743707</v>
      </c>
      <c r="M99" s="115">
        <f t="shared" si="18"/>
        <v>101.8205020920502</v>
      </c>
      <c r="N99" s="115">
        <f t="shared" si="18"/>
        <v>101.8205020920502</v>
      </c>
    </row>
    <row r="100" spans="1:14" ht="18" hidden="1" thickBot="1">
      <c r="A100" s="590" t="s">
        <v>3</v>
      </c>
      <c r="B100" s="591"/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2"/>
    </row>
    <row r="101" spans="1:14" ht="27.75" hidden="1" thickBot="1">
      <c r="A101" s="146" t="s">
        <v>53</v>
      </c>
      <c r="B101" s="147" t="s">
        <v>95</v>
      </c>
      <c r="C101" s="147" t="s">
        <v>96</v>
      </c>
      <c r="D101" s="147" t="s">
        <v>80</v>
      </c>
      <c r="E101" s="147" t="s">
        <v>90</v>
      </c>
      <c r="F101" s="147" t="s">
        <v>97</v>
      </c>
      <c r="G101" s="147" t="s">
        <v>98</v>
      </c>
      <c r="H101" s="147" t="s">
        <v>99</v>
      </c>
      <c r="I101" s="147" t="s">
        <v>75</v>
      </c>
      <c r="J101" s="147" t="s">
        <v>86</v>
      </c>
      <c r="K101" s="147" t="s">
        <v>87</v>
      </c>
      <c r="L101" s="147" t="s">
        <v>64</v>
      </c>
      <c r="M101" s="147" t="s">
        <v>65</v>
      </c>
      <c r="N101" s="149" t="s">
        <v>35</v>
      </c>
    </row>
    <row r="102" spans="1:14" ht="18" hidden="1" thickBot="1">
      <c r="A102" s="150" t="s">
        <v>66</v>
      </c>
      <c r="B102" s="151">
        <v>41.4</v>
      </c>
      <c r="C102" s="151">
        <v>37.5</v>
      </c>
      <c r="D102" s="162">
        <v>41.2</v>
      </c>
      <c r="E102" s="151">
        <v>39.9</v>
      </c>
      <c r="F102" s="162">
        <v>41.4</v>
      </c>
      <c r="G102" s="162">
        <v>40.1</v>
      </c>
      <c r="H102" s="151">
        <v>41.5</v>
      </c>
      <c r="I102" s="151">
        <v>41.5</v>
      </c>
      <c r="J102" s="151">
        <v>40.347</v>
      </c>
      <c r="K102" s="151">
        <v>41.7</v>
      </c>
      <c r="L102" s="151">
        <v>40.6</v>
      </c>
      <c r="M102" s="160">
        <v>41.5</v>
      </c>
      <c r="N102" s="112">
        <f>SUM(B102:M102)</f>
        <v>488.647</v>
      </c>
    </row>
    <row r="103" spans="1:14" ht="15" hidden="1" thickBot="1">
      <c r="A103" s="152" t="s">
        <v>67</v>
      </c>
      <c r="B103" s="88">
        <f>B102/M90*100</f>
        <v>100.48543689320388</v>
      </c>
      <c r="C103" s="88">
        <f aca="true" t="shared" si="19" ref="C103:M103">C102/B102*100</f>
        <v>90.57971014492753</v>
      </c>
      <c r="D103" s="88">
        <f t="shared" si="19"/>
        <v>109.86666666666667</v>
      </c>
      <c r="E103" s="88">
        <f t="shared" si="19"/>
        <v>96.84466019417475</v>
      </c>
      <c r="F103" s="88">
        <f t="shared" si="19"/>
        <v>103.7593984962406</v>
      </c>
      <c r="G103" s="88">
        <f t="shared" si="19"/>
        <v>96.85990338164252</v>
      </c>
      <c r="H103" s="88">
        <f t="shared" si="19"/>
        <v>103.49127182044889</v>
      </c>
      <c r="I103" s="88">
        <f t="shared" si="19"/>
        <v>100</v>
      </c>
      <c r="J103" s="88">
        <f t="shared" si="19"/>
        <v>97.22168674698796</v>
      </c>
      <c r="K103" s="88">
        <f t="shared" si="19"/>
        <v>103.35340917540339</v>
      </c>
      <c r="L103" s="88">
        <f t="shared" si="19"/>
        <v>97.3621103117506</v>
      </c>
      <c r="M103" s="88">
        <f t="shared" si="19"/>
        <v>102.21674876847291</v>
      </c>
      <c r="N103" s="102">
        <f>N102/N90*100</f>
        <v>100.39962852012114</v>
      </c>
    </row>
    <row r="104" spans="1:14" ht="28.5" hidden="1" thickBot="1">
      <c r="A104" s="153" t="s">
        <v>68</v>
      </c>
      <c r="B104" s="88">
        <f aca="true" t="shared" si="20" ref="B104:N104">B102/B90*100</f>
        <v>100.89981184866002</v>
      </c>
      <c r="C104" s="88">
        <f t="shared" si="20"/>
        <v>100.7300917046755</v>
      </c>
      <c r="D104" s="88">
        <f t="shared" si="20"/>
        <v>99.77985464109526</v>
      </c>
      <c r="E104" s="88">
        <f t="shared" si="20"/>
        <v>100.19184604104099</v>
      </c>
      <c r="F104" s="88">
        <f t="shared" si="20"/>
        <v>100.08993588441788</v>
      </c>
      <c r="G104" s="88">
        <f t="shared" si="20"/>
        <v>100.06562907842303</v>
      </c>
      <c r="H104" s="88">
        <f t="shared" si="20"/>
        <v>100.01928082521934</v>
      </c>
      <c r="I104" s="88">
        <f t="shared" si="20"/>
        <v>100.97323600973236</v>
      </c>
      <c r="J104" s="88">
        <f t="shared" si="20"/>
        <v>100.36567164179104</v>
      </c>
      <c r="K104" s="88">
        <f t="shared" si="20"/>
        <v>100</v>
      </c>
      <c r="L104" s="88">
        <f t="shared" si="20"/>
        <v>100.99502487562188</v>
      </c>
      <c r="M104" s="88">
        <f t="shared" si="20"/>
        <v>100.72815533980581</v>
      </c>
      <c r="N104" s="88">
        <f t="shared" si="20"/>
        <v>100.39962852012114</v>
      </c>
    </row>
    <row r="105" spans="1:14" ht="15" hidden="1" thickBot="1">
      <c r="A105" s="153"/>
      <c r="B105" s="88"/>
      <c r="C105" s="88"/>
      <c r="D105" s="88"/>
      <c r="E105" s="154"/>
      <c r="F105" s="88"/>
      <c r="G105" s="88"/>
      <c r="H105" s="88"/>
      <c r="I105" s="88"/>
      <c r="J105" s="88"/>
      <c r="K105" s="88"/>
      <c r="L105" s="88"/>
      <c r="M105" s="88"/>
      <c r="N105" s="104"/>
    </row>
    <row r="106" spans="1:14" ht="18" hidden="1" thickBot="1">
      <c r="A106" s="150" t="s">
        <v>69</v>
      </c>
      <c r="B106" s="125" t="s">
        <v>9</v>
      </c>
      <c r="C106" s="125" t="s">
        <v>9</v>
      </c>
      <c r="D106" s="92">
        <f>SUM(B102:D102)</f>
        <v>120.10000000000001</v>
      </c>
      <c r="E106" s="125" t="s">
        <v>9</v>
      </c>
      <c r="F106" s="125" t="s">
        <v>9</v>
      </c>
      <c r="G106" s="92">
        <f>SUM(E102:G102)</f>
        <v>121.4</v>
      </c>
      <c r="H106" s="125" t="s">
        <v>9</v>
      </c>
      <c r="I106" s="125" t="s">
        <v>9</v>
      </c>
      <c r="J106" s="92">
        <f>SUM(H102:J102)</f>
        <v>123.34700000000001</v>
      </c>
      <c r="K106" s="125" t="s">
        <v>9</v>
      </c>
      <c r="L106" s="125" t="s">
        <v>9</v>
      </c>
      <c r="M106" s="92">
        <f>SUM(K102:M102)</f>
        <v>123.80000000000001</v>
      </c>
      <c r="N106" s="125" t="s">
        <v>9</v>
      </c>
    </row>
    <row r="107" spans="1:14" ht="15" hidden="1" thickBot="1">
      <c r="A107" s="152" t="s">
        <v>67</v>
      </c>
      <c r="B107" s="89" t="s">
        <v>9</v>
      </c>
      <c r="C107" s="89" t="s">
        <v>9</v>
      </c>
      <c r="D107" s="88">
        <f>D106/M94*100</f>
        <v>97.56295694557271</v>
      </c>
      <c r="E107" s="89" t="s">
        <v>9</v>
      </c>
      <c r="F107" s="89" t="s">
        <v>9</v>
      </c>
      <c r="G107" s="89" t="s">
        <v>9</v>
      </c>
      <c r="H107" s="89" t="s">
        <v>9</v>
      </c>
      <c r="I107" s="89" t="s">
        <v>9</v>
      </c>
      <c r="J107" s="89" t="s">
        <v>9</v>
      </c>
      <c r="K107" s="89" t="s">
        <v>9</v>
      </c>
      <c r="L107" s="89" t="s">
        <v>9</v>
      </c>
      <c r="M107" s="89" t="s">
        <v>9</v>
      </c>
      <c r="N107" s="89" t="s">
        <v>9</v>
      </c>
    </row>
    <row r="108" spans="1:14" ht="28.5" hidden="1" thickBot="1">
      <c r="A108" s="153" t="s">
        <v>68</v>
      </c>
      <c r="B108" s="89" t="s">
        <v>9</v>
      </c>
      <c r="C108" s="89" t="s">
        <v>9</v>
      </c>
      <c r="D108" s="88">
        <f>D106/D94*100</f>
        <v>100.46014258481186</v>
      </c>
      <c r="E108" s="89" t="s">
        <v>9</v>
      </c>
      <c r="F108" s="89" t="s">
        <v>9</v>
      </c>
      <c r="G108" s="89" t="s">
        <v>9</v>
      </c>
      <c r="H108" s="89" t="s">
        <v>9</v>
      </c>
      <c r="I108" s="89" t="s">
        <v>9</v>
      </c>
      <c r="J108" s="89" t="s">
        <v>9</v>
      </c>
      <c r="K108" s="89" t="s">
        <v>9</v>
      </c>
      <c r="L108" s="89" t="s">
        <v>9</v>
      </c>
      <c r="M108" s="89" t="s">
        <v>9</v>
      </c>
      <c r="N108" s="89" t="s">
        <v>9</v>
      </c>
    </row>
    <row r="109" spans="1:14" ht="18" hidden="1" thickBot="1">
      <c r="A109" s="157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104"/>
    </row>
    <row r="110" spans="1:14" ht="36" hidden="1" thickBot="1">
      <c r="A110" s="158" t="s">
        <v>70</v>
      </c>
      <c r="B110" s="92">
        <f>B102</f>
        <v>41.4</v>
      </c>
      <c r="C110" s="92">
        <f aca="true" t="shared" si="21" ref="C110:M110">B110+C102</f>
        <v>78.9</v>
      </c>
      <c r="D110" s="92">
        <f t="shared" si="21"/>
        <v>120.10000000000001</v>
      </c>
      <c r="E110" s="92">
        <f t="shared" si="21"/>
        <v>160</v>
      </c>
      <c r="F110" s="92">
        <f t="shared" si="21"/>
        <v>201.4</v>
      </c>
      <c r="G110" s="92">
        <f t="shared" si="21"/>
        <v>241.5</v>
      </c>
      <c r="H110" s="92">
        <f t="shared" si="21"/>
        <v>283</v>
      </c>
      <c r="I110" s="92">
        <f t="shared" si="21"/>
        <v>324.5</v>
      </c>
      <c r="J110" s="92">
        <f t="shared" si="21"/>
        <v>364.847</v>
      </c>
      <c r="K110" s="92">
        <f t="shared" si="21"/>
        <v>406.54699999999997</v>
      </c>
      <c r="L110" s="92">
        <f t="shared" si="21"/>
        <v>447.147</v>
      </c>
      <c r="M110" s="92">
        <f t="shared" si="21"/>
        <v>488.647</v>
      </c>
      <c r="N110" s="112">
        <f>N102</f>
        <v>488.647</v>
      </c>
    </row>
    <row r="111" spans="1:14" ht="28.5" hidden="1" thickBot="1">
      <c r="A111" s="163" t="s">
        <v>68</v>
      </c>
      <c r="B111" s="115">
        <f aca="true" t="shared" si="22" ref="B111:N111">B110/(B98/100)</f>
        <v>100.89981184866001</v>
      </c>
      <c r="C111" s="115">
        <f t="shared" si="22"/>
        <v>100.81907512235016</v>
      </c>
      <c r="D111" s="115">
        <f t="shared" si="22"/>
        <v>100.46014258481186</v>
      </c>
      <c r="E111" s="115">
        <f t="shared" si="22"/>
        <v>100.39310173899675</v>
      </c>
      <c r="F111" s="115">
        <f t="shared" si="22"/>
        <v>100.33063277543724</v>
      </c>
      <c r="G111" s="115">
        <f t="shared" si="22"/>
        <v>100.28653295128939</v>
      </c>
      <c r="H111" s="115">
        <f t="shared" si="22"/>
        <v>100.24725294188492</v>
      </c>
      <c r="I111" s="115">
        <f t="shared" si="22"/>
        <v>100.33951552556879</v>
      </c>
      <c r="J111" s="115">
        <f t="shared" si="22"/>
        <v>100.34240735749528</v>
      </c>
      <c r="K111" s="115">
        <f t="shared" si="22"/>
        <v>100.30717835095804</v>
      </c>
      <c r="L111" s="115">
        <f t="shared" si="22"/>
        <v>100.36924637824296</v>
      </c>
      <c r="M111" s="115">
        <f t="shared" si="22"/>
        <v>100.39962852012114</v>
      </c>
      <c r="N111" s="115">
        <f t="shared" si="22"/>
        <v>100.39962852012114</v>
      </c>
    </row>
    <row r="112" spans="1:14" ht="18" hidden="1" thickBot="1">
      <c r="A112" s="590" t="s">
        <v>1</v>
      </c>
      <c r="B112" s="591"/>
      <c r="C112" s="591"/>
      <c r="D112" s="591"/>
      <c r="E112" s="591"/>
      <c r="F112" s="591"/>
      <c r="G112" s="591"/>
      <c r="H112" s="591"/>
      <c r="I112" s="591"/>
      <c r="J112" s="591"/>
      <c r="K112" s="591"/>
      <c r="L112" s="591"/>
      <c r="M112" s="591"/>
      <c r="N112" s="592"/>
    </row>
    <row r="113" spans="1:14" ht="27.75" hidden="1" thickBot="1">
      <c r="A113" s="146" t="s">
        <v>53</v>
      </c>
      <c r="B113" s="164" t="s">
        <v>100</v>
      </c>
      <c r="C113" s="164" t="s">
        <v>101</v>
      </c>
      <c r="D113" s="164" t="s">
        <v>102</v>
      </c>
      <c r="E113" s="164" t="s">
        <v>103</v>
      </c>
      <c r="F113" s="164" t="s">
        <v>104</v>
      </c>
      <c r="G113" s="164" t="s">
        <v>105</v>
      </c>
      <c r="H113" s="164" t="s">
        <v>106</v>
      </c>
      <c r="I113" s="164" t="s">
        <v>107</v>
      </c>
      <c r="J113" s="164" t="s">
        <v>108</v>
      </c>
      <c r="K113" s="164" t="s">
        <v>109</v>
      </c>
      <c r="L113" s="164" t="s">
        <v>110</v>
      </c>
      <c r="M113" s="164" t="s">
        <v>111</v>
      </c>
      <c r="N113" s="149" t="s">
        <v>35</v>
      </c>
    </row>
    <row r="114" spans="1:14" ht="18" hidden="1" thickBot="1">
      <c r="A114" s="150" t="s">
        <v>66</v>
      </c>
      <c r="B114" s="151">
        <v>41.7</v>
      </c>
      <c r="C114" s="151">
        <v>39.2</v>
      </c>
      <c r="D114" s="162">
        <v>41.8</v>
      </c>
      <c r="E114" s="151">
        <v>40.4</v>
      </c>
      <c r="F114" s="162">
        <v>41.7</v>
      </c>
      <c r="G114" s="162">
        <v>40.4</v>
      </c>
      <c r="H114" s="151">
        <v>41.9</v>
      </c>
      <c r="I114" s="151">
        <v>41.9</v>
      </c>
      <c r="J114" s="151">
        <v>40.8</v>
      </c>
      <c r="K114" s="151">
        <v>42.3</v>
      </c>
      <c r="L114" s="151">
        <v>41</v>
      </c>
      <c r="M114" s="160">
        <v>42.1</v>
      </c>
      <c r="N114" s="112">
        <f>SUM(B114:M114)</f>
        <v>495.20000000000005</v>
      </c>
    </row>
    <row r="115" spans="1:14" ht="15" hidden="1" thickBot="1">
      <c r="A115" s="152" t="s">
        <v>67</v>
      </c>
      <c r="B115" s="88">
        <f>B114/M102*100</f>
        <v>100.4819277108434</v>
      </c>
      <c r="C115" s="88">
        <f aca="true" t="shared" si="23" ref="C115:M115">C114/B114*100</f>
        <v>94.00479616306954</v>
      </c>
      <c r="D115" s="88">
        <f t="shared" si="23"/>
        <v>106.63265306122447</v>
      </c>
      <c r="E115" s="88">
        <f t="shared" si="23"/>
        <v>96.65071770334929</v>
      </c>
      <c r="F115" s="88">
        <f t="shared" si="23"/>
        <v>103.21782178217822</v>
      </c>
      <c r="G115" s="88">
        <f t="shared" si="23"/>
        <v>96.88249400479614</v>
      </c>
      <c r="H115" s="88">
        <f t="shared" si="23"/>
        <v>103.71287128712872</v>
      </c>
      <c r="I115" s="88">
        <f t="shared" si="23"/>
        <v>100</v>
      </c>
      <c r="J115" s="88">
        <f t="shared" si="23"/>
        <v>97.3747016706444</v>
      </c>
      <c r="K115" s="88">
        <f t="shared" si="23"/>
        <v>103.6764705882353</v>
      </c>
      <c r="L115" s="88">
        <f t="shared" si="23"/>
        <v>96.92671394799055</v>
      </c>
      <c r="M115" s="88">
        <f t="shared" si="23"/>
        <v>102.6829268292683</v>
      </c>
      <c r="N115" s="102">
        <f>N114/N102*100</f>
        <v>101.3410498785422</v>
      </c>
    </row>
    <row r="116" spans="1:14" ht="28.5" hidden="1" thickBot="1">
      <c r="A116" s="153" t="s">
        <v>68</v>
      </c>
      <c r="B116" s="88">
        <f aca="true" t="shared" si="24" ref="B116:N116">B114/B102*100</f>
        <v>100.72463768115942</v>
      </c>
      <c r="C116" s="88">
        <f t="shared" si="24"/>
        <v>104.53333333333335</v>
      </c>
      <c r="D116" s="88">
        <f t="shared" si="24"/>
        <v>101.45631067961163</v>
      </c>
      <c r="E116" s="88">
        <f t="shared" si="24"/>
        <v>101.2531328320802</v>
      </c>
      <c r="F116" s="88">
        <f t="shared" si="24"/>
        <v>100.72463768115942</v>
      </c>
      <c r="G116" s="88">
        <f t="shared" si="24"/>
        <v>100.74812967581046</v>
      </c>
      <c r="H116" s="88">
        <f t="shared" si="24"/>
        <v>100.96385542168676</v>
      </c>
      <c r="I116" s="88">
        <f t="shared" si="24"/>
        <v>100.96385542168676</v>
      </c>
      <c r="J116" s="88">
        <f t="shared" si="24"/>
        <v>101.12276005650978</v>
      </c>
      <c r="K116" s="88">
        <f t="shared" si="24"/>
        <v>101.43884892086331</v>
      </c>
      <c r="L116" s="88">
        <f t="shared" si="24"/>
        <v>100.98522167487684</v>
      </c>
      <c r="M116" s="88">
        <f t="shared" si="24"/>
        <v>101.44578313253012</v>
      </c>
      <c r="N116" s="88">
        <f t="shared" si="24"/>
        <v>101.3410498785422</v>
      </c>
    </row>
    <row r="117" spans="1:14" ht="15" hidden="1" thickBot="1">
      <c r="A117" s="153"/>
      <c r="B117" s="88"/>
      <c r="C117" s="88"/>
      <c r="D117" s="88"/>
      <c r="E117" s="154"/>
      <c r="F117" s="88"/>
      <c r="G117" s="88"/>
      <c r="H117" s="88"/>
      <c r="I117" s="88"/>
      <c r="J117" s="88"/>
      <c r="K117" s="88"/>
      <c r="L117" s="88"/>
      <c r="M117" s="88"/>
      <c r="N117" s="104"/>
    </row>
    <row r="118" spans="1:14" ht="18" hidden="1" thickBot="1">
      <c r="A118" s="150" t="s">
        <v>69</v>
      </c>
      <c r="B118" s="125" t="s">
        <v>9</v>
      </c>
      <c r="C118" s="125" t="s">
        <v>9</v>
      </c>
      <c r="D118" s="92">
        <f>SUM(B114:D114)</f>
        <v>122.7</v>
      </c>
      <c r="E118" s="125" t="s">
        <v>9</v>
      </c>
      <c r="F118" s="125" t="s">
        <v>9</v>
      </c>
      <c r="G118" s="92">
        <f>SUM(E114:G114)</f>
        <v>122.5</v>
      </c>
      <c r="H118" s="125" t="s">
        <v>9</v>
      </c>
      <c r="I118" s="125" t="s">
        <v>9</v>
      </c>
      <c r="J118" s="92">
        <f>SUM(H114:J114)</f>
        <v>124.6</v>
      </c>
      <c r="K118" s="125" t="s">
        <v>9</v>
      </c>
      <c r="L118" s="125" t="s">
        <v>9</v>
      </c>
      <c r="M118" s="92">
        <f>SUM(K114:M114)</f>
        <v>125.4</v>
      </c>
      <c r="N118" s="125" t="s">
        <v>9</v>
      </c>
    </row>
    <row r="119" spans="1:14" ht="15" hidden="1" thickBot="1">
      <c r="A119" s="152" t="s">
        <v>67</v>
      </c>
      <c r="B119" s="89" t="s">
        <v>9</v>
      </c>
      <c r="C119" s="89" t="s">
        <v>9</v>
      </c>
      <c r="D119" s="88">
        <f>D118/M106*100</f>
        <v>99.11147011308562</v>
      </c>
      <c r="E119" s="89" t="s">
        <v>9</v>
      </c>
      <c r="F119" s="89" t="s">
        <v>9</v>
      </c>
      <c r="G119" s="88">
        <f>G118/D118*100</f>
        <v>99.83700081499592</v>
      </c>
      <c r="H119" s="89" t="s">
        <v>9</v>
      </c>
      <c r="I119" s="89" t="s">
        <v>9</v>
      </c>
      <c r="J119" s="88">
        <f>J118/G118*100</f>
        <v>101.71428571428571</v>
      </c>
      <c r="K119" s="89" t="s">
        <v>9</v>
      </c>
      <c r="L119" s="89" t="s">
        <v>9</v>
      </c>
      <c r="M119" s="88">
        <f>M118/J118*100</f>
        <v>100.64205457463886</v>
      </c>
      <c r="N119" s="89" t="s">
        <v>9</v>
      </c>
    </row>
    <row r="120" spans="1:14" ht="28.5" hidden="1" thickBot="1">
      <c r="A120" s="153" t="s">
        <v>68</v>
      </c>
      <c r="B120" s="89" t="s">
        <v>9</v>
      </c>
      <c r="C120" s="89" t="s">
        <v>9</v>
      </c>
      <c r="D120" s="88">
        <f>D118/D106*100</f>
        <v>102.16486261448792</v>
      </c>
      <c r="E120" s="89" t="s">
        <v>9</v>
      </c>
      <c r="F120" s="89" t="s">
        <v>9</v>
      </c>
      <c r="G120" s="88">
        <f>G118/G106*100</f>
        <v>100.90609555189457</v>
      </c>
      <c r="H120" s="89" t="s">
        <v>9</v>
      </c>
      <c r="I120" s="89" t="s">
        <v>9</v>
      </c>
      <c r="J120" s="88">
        <f>J118/J106*100</f>
        <v>101.01583338062538</v>
      </c>
      <c r="K120" s="89" t="s">
        <v>9</v>
      </c>
      <c r="L120" s="89" t="s">
        <v>9</v>
      </c>
      <c r="M120" s="88">
        <f>M118/M106*100</f>
        <v>101.29240710823908</v>
      </c>
      <c r="N120" s="89" t="s">
        <v>9</v>
      </c>
    </row>
    <row r="121" spans="1:14" s="165" customFormat="1" ht="27.75" customHeight="1" hidden="1">
      <c r="A121" s="157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104"/>
    </row>
    <row r="122" spans="1:14" s="165" customFormat="1" ht="36" hidden="1" thickBot="1">
      <c r="A122" s="158" t="s">
        <v>70</v>
      </c>
      <c r="B122" s="92">
        <f>B114</f>
        <v>41.7</v>
      </c>
      <c r="C122" s="92">
        <f aca="true" t="shared" si="25" ref="C122:M122">B122+C114</f>
        <v>80.9</v>
      </c>
      <c r="D122" s="92">
        <f t="shared" si="25"/>
        <v>122.7</v>
      </c>
      <c r="E122" s="92">
        <f t="shared" si="25"/>
        <v>163.1</v>
      </c>
      <c r="F122" s="92">
        <f t="shared" si="25"/>
        <v>204.8</v>
      </c>
      <c r="G122" s="92">
        <f t="shared" si="25"/>
        <v>245.20000000000002</v>
      </c>
      <c r="H122" s="92">
        <f t="shared" si="25"/>
        <v>287.1</v>
      </c>
      <c r="I122" s="92">
        <f t="shared" si="25"/>
        <v>329</v>
      </c>
      <c r="J122" s="92">
        <f t="shared" si="25"/>
        <v>369.8</v>
      </c>
      <c r="K122" s="92">
        <f t="shared" si="25"/>
        <v>412.1</v>
      </c>
      <c r="L122" s="92">
        <f t="shared" si="25"/>
        <v>453.1</v>
      </c>
      <c r="M122" s="92">
        <f t="shared" si="25"/>
        <v>495.20000000000005</v>
      </c>
      <c r="N122" s="112">
        <f>N114</f>
        <v>495.20000000000005</v>
      </c>
    </row>
    <row r="123" spans="1:14" s="165" customFormat="1" ht="29.25" customHeight="1" hidden="1">
      <c r="A123" s="163" t="s">
        <v>68</v>
      </c>
      <c r="B123" s="115">
        <f>B122/B110*100</f>
        <v>100.72463768115942</v>
      </c>
      <c r="C123" s="115">
        <f>C122/C110*100</f>
        <v>102.53485424588087</v>
      </c>
      <c r="D123" s="115">
        <f aca="true" t="shared" si="26" ref="D123:N123">D122/(D110/100)</f>
        <v>102.16486261448793</v>
      </c>
      <c r="E123" s="115">
        <f t="shared" si="26"/>
        <v>101.93749999999999</v>
      </c>
      <c r="F123" s="115">
        <f t="shared" si="26"/>
        <v>101.68818272095332</v>
      </c>
      <c r="G123" s="115">
        <f t="shared" si="26"/>
        <v>101.5320910973085</v>
      </c>
      <c r="H123" s="115">
        <f t="shared" si="26"/>
        <v>101.4487632508834</v>
      </c>
      <c r="I123" s="115">
        <f t="shared" si="26"/>
        <v>101.38674884437596</v>
      </c>
      <c r="J123" s="115">
        <f t="shared" si="26"/>
        <v>101.35755535882166</v>
      </c>
      <c r="K123" s="115">
        <f t="shared" si="26"/>
        <v>101.3658937343038</v>
      </c>
      <c r="L123" s="115">
        <f t="shared" si="26"/>
        <v>101.33132951803323</v>
      </c>
      <c r="M123" s="115">
        <f t="shared" si="26"/>
        <v>101.34104987854218</v>
      </c>
      <c r="N123" s="115">
        <f t="shared" si="26"/>
        <v>101.34104987854218</v>
      </c>
    </row>
    <row r="124" spans="1:14" s="165" customFormat="1" ht="18" hidden="1" thickBot="1">
      <c r="A124" s="602" t="s">
        <v>6</v>
      </c>
      <c r="B124" s="603"/>
      <c r="C124" s="603"/>
      <c r="D124" s="603"/>
      <c r="E124" s="603"/>
      <c r="F124" s="603"/>
      <c r="G124" s="603"/>
      <c r="H124" s="603"/>
      <c r="I124" s="603"/>
      <c r="J124" s="603"/>
      <c r="K124" s="603"/>
      <c r="L124" s="603"/>
      <c r="M124" s="603"/>
      <c r="N124" s="604"/>
    </row>
    <row r="125" spans="1:14" s="165" customFormat="1" ht="27.75" hidden="1" thickBot="1">
      <c r="A125" s="146" t="s">
        <v>53</v>
      </c>
      <c r="B125" s="164" t="s">
        <v>95</v>
      </c>
      <c r="C125" s="164" t="s">
        <v>112</v>
      </c>
      <c r="D125" s="164" t="s">
        <v>113</v>
      </c>
      <c r="E125" s="164" t="s">
        <v>114</v>
      </c>
      <c r="F125" s="164" t="s">
        <v>104</v>
      </c>
      <c r="G125" s="164" t="s">
        <v>77</v>
      </c>
      <c r="H125" s="164" t="s">
        <v>115</v>
      </c>
      <c r="I125" s="164" t="s">
        <v>116</v>
      </c>
      <c r="J125" s="164" t="s">
        <v>108</v>
      </c>
      <c r="K125" s="164" t="s">
        <v>109</v>
      </c>
      <c r="L125" s="164" t="s">
        <v>110</v>
      </c>
      <c r="M125" s="164" t="s">
        <v>111</v>
      </c>
      <c r="N125" s="149" t="s">
        <v>35</v>
      </c>
    </row>
    <row r="126" spans="1:14" s="165" customFormat="1" ht="18" hidden="1" thickBot="1">
      <c r="A126" s="150" t="s">
        <v>66</v>
      </c>
      <c r="B126" s="151">
        <v>41.8</v>
      </c>
      <c r="C126" s="151">
        <v>38.1</v>
      </c>
      <c r="D126" s="162">
        <v>42</v>
      </c>
      <c r="E126" s="151">
        <v>40.8</v>
      </c>
      <c r="F126" s="162">
        <v>42.215</v>
      </c>
      <c r="G126" s="162">
        <v>41.1</v>
      </c>
      <c r="H126" s="151">
        <v>42.34</v>
      </c>
      <c r="I126" s="151">
        <v>42.443</v>
      </c>
      <c r="J126" s="151">
        <v>41.121</v>
      </c>
      <c r="K126" s="151">
        <v>42.6</v>
      </c>
      <c r="L126" s="151">
        <v>41.3295</v>
      </c>
      <c r="M126" s="160">
        <v>42.7212</v>
      </c>
      <c r="N126" s="112">
        <f>SUM(B126:M126)</f>
        <v>498.5697</v>
      </c>
    </row>
    <row r="127" spans="1:14" s="165" customFormat="1" ht="15" hidden="1" thickBot="1">
      <c r="A127" s="152" t="s">
        <v>67</v>
      </c>
      <c r="B127" s="88">
        <f>B126/M114*100</f>
        <v>99.28741092636578</v>
      </c>
      <c r="C127" s="88">
        <f aca="true" t="shared" si="27" ref="C127:M127">C126/B126*100</f>
        <v>91.1483253588517</v>
      </c>
      <c r="D127" s="88">
        <f t="shared" si="27"/>
        <v>110.23622047244095</v>
      </c>
      <c r="E127" s="88">
        <f t="shared" si="27"/>
        <v>97.14285714285712</v>
      </c>
      <c r="F127" s="88">
        <f t="shared" si="27"/>
        <v>103.46813725490198</v>
      </c>
      <c r="G127" s="88">
        <f t="shared" si="27"/>
        <v>97.35875873504678</v>
      </c>
      <c r="H127" s="88">
        <f t="shared" si="27"/>
        <v>103.01703163017034</v>
      </c>
      <c r="I127" s="88">
        <f t="shared" si="27"/>
        <v>100.24326877657062</v>
      </c>
      <c r="J127" s="88">
        <f t="shared" si="27"/>
        <v>96.88523431425678</v>
      </c>
      <c r="K127" s="88">
        <f t="shared" si="27"/>
        <v>103.59670241482455</v>
      </c>
      <c r="L127" s="88">
        <f t="shared" si="27"/>
        <v>97.01760563380282</v>
      </c>
      <c r="M127" s="88">
        <f t="shared" si="27"/>
        <v>103.36732842158749</v>
      </c>
      <c r="N127" s="102">
        <f>N126/N114*100</f>
        <v>100.68047253634896</v>
      </c>
    </row>
    <row r="128" spans="1:14" s="165" customFormat="1" ht="28.5" hidden="1" thickBot="1">
      <c r="A128" s="153" t="s">
        <v>68</v>
      </c>
      <c r="B128" s="88">
        <f aca="true" t="shared" si="28" ref="B128:N128">B126/B114*100</f>
        <v>100.2398081534772</v>
      </c>
      <c r="C128" s="88">
        <f t="shared" si="28"/>
        <v>97.1938775510204</v>
      </c>
      <c r="D128" s="88">
        <f t="shared" si="28"/>
        <v>100.47846889952154</v>
      </c>
      <c r="E128" s="88">
        <f t="shared" si="28"/>
        <v>100.99009900990099</v>
      </c>
      <c r="F128" s="88">
        <f t="shared" si="28"/>
        <v>101.23501199040767</v>
      </c>
      <c r="G128" s="88">
        <f t="shared" si="28"/>
        <v>101.73267326732673</v>
      </c>
      <c r="H128" s="88">
        <f t="shared" si="28"/>
        <v>101.05011933174227</v>
      </c>
      <c r="I128" s="88">
        <f t="shared" si="28"/>
        <v>101.29594272076372</v>
      </c>
      <c r="J128" s="88">
        <f t="shared" si="28"/>
        <v>100.78676470588238</v>
      </c>
      <c r="K128" s="88">
        <f t="shared" si="28"/>
        <v>100.70921985815605</v>
      </c>
      <c r="L128" s="88">
        <f t="shared" si="28"/>
        <v>100.80365853658537</v>
      </c>
      <c r="M128" s="88">
        <f t="shared" si="28"/>
        <v>101.47553444180524</v>
      </c>
      <c r="N128" s="104">
        <f t="shared" si="28"/>
        <v>100.68047253634896</v>
      </c>
    </row>
    <row r="129" spans="1:14" s="165" customFormat="1" ht="15" hidden="1" thickBot="1">
      <c r="A129" s="153"/>
      <c r="B129" s="88"/>
      <c r="C129" s="88"/>
      <c r="D129" s="88"/>
      <c r="E129" s="154"/>
      <c r="F129" s="88"/>
      <c r="G129" s="88"/>
      <c r="H129" s="88"/>
      <c r="I129" s="88"/>
      <c r="J129" s="88"/>
      <c r="K129" s="88"/>
      <c r="L129" s="88"/>
      <c r="M129" s="88"/>
      <c r="N129" s="104"/>
    </row>
    <row r="130" spans="1:14" s="165" customFormat="1" ht="18" hidden="1" thickBot="1">
      <c r="A130" s="150" t="s">
        <v>69</v>
      </c>
      <c r="B130" s="125" t="s">
        <v>9</v>
      </c>
      <c r="C130" s="125" t="s">
        <v>9</v>
      </c>
      <c r="D130" s="92">
        <f>D134</f>
        <v>121.9</v>
      </c>
      <c r="E130" s="125" t="s">
        <v>9</v>
      </c>
      <c r="F130" s="125" t="s">
        <v>9</v>
      </c>
      <c r="G130" s="92">
        <f>SUM(E126:G126)</f>
        <v>124.11500000000001</v>
      </c>
      <c r="H130" s="125" t="s">
        <v>9</v>
      </c>
      <c r="I130" s="125" t="s">
        <v>9</v>
      </c>
      <c r="J130" s="92">
        <f>SUM(H126:J126)</f>
        <v>125.904</v>
      </c>
      <c r="K130" s="125" t="s">
        <v>9</v>
      </c>
      <c r="L130" s="125" t="s">
        <v>9</v>
      </c>
      <c r="M130" s="92">
        <f>SUM(K126:M126)</f>
        <v>126.6507</v>
      </c>
      <c r="N130" s="155" t="s">
        <v>9</v>
      </c>
    </row>
    <row r="131" spans="1:14" s="165" customFormat="1" ht="15" hidden="1" thickBot="1">
      <c r="A131" s="152" t="s">
        <v>67</v>
      </c>
      <c r="B131" s="89" t="s">
        <v>9</v>
      </c>
      <c r="C131" s="89" t="s">
        <v>9</v>
      </c>
      <c r="D131" s="88">
        <f>D130/M118*100</f>
        <v>97.20893141945773</v>
      </c>
      <c r="E131" s="89" t="s">
        <v>9</v>
      </c>
      <c r="F131" s="89" t="s">
        <v>9</v>
      </c>
      <c r="G131" s="88">
        <f>G130/D130*100</f>
        <v>101.81706316652995</v>
      </c>
      <c r="H131" s="89" t="s">
        <v>9</v>
      </c>
      <c r="I131" s="89" t="s">
        <v>9</v>
      </c>
      <c r="J131" s="88">
        <f>J130/G130*100</f>
        <v>101.44140514845101</v>
      </c>
      <c r="K131" s="89" t="s">
        <v>9</v>
      </c>
      <c r="L131" s="89" t="s">
        <v>9</v>
      </c>
      <c r="M131" s="88">
        <f>M130/J130*100</f>
        <v>100.59307091117043</v>
      </c>
      <c r="N131" s="102" t="s">
        <v>9</v>
      </c>
    </row>
    <row r="132" spans="1:14" ht="28.5" hidden="1" thickBot="1">
      <c r="A132" s="153" t="s">
        <v>68</v>
      </c>
      <c r="B132" s="89" t="s">
        <v>9</v>
      </c>
      <c r="C132" s="89" t="s">
        <v>9</v>
      </c>
      <c r="D132" s="88">
        <f>D130/D118*100</f>
        <v>99.3480032599837</v>
      </c>
      <c r="E132" s="89" t="s">
        <v>9</v>
      </c>
      <c r="F132" s="89" t="s">
        <v>9</v>
      </c>
      <c r="G132" s="88">
        <f>G130/G118*100</f>
        <v>101.31836734693877</v>
      </c>
      <c r="H132" s="89" t="s">
        <v>9</v>
      </c>
      <c r="I132" s="89" t="s">
        <v>9</v>
      </c>
      <c r="J132" s="88">
        <f>J130/J118*100</f>
        <v>101.04654895666133</v>
      </c>
      <c r="K132" s="89" t="s">
        <v>9</v>
      </c>
      <c r="L132" s="89" t="s">
        <v>9</v>
      </c>
      <c r="M132" s="88">
        <f>M130/M118*100</f>
        <v>100.99736842105263</v>
      </c>
      <c r="N132" s="102" t="s">
        <v>9</v>
      </c>
    </row>
    <row r="133" spans="1:14" ht="18" hidden="1" thickBot="1">
      <c r="A133" s="157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104"/>
    </row>
    <row r="134" spans="1:14" ht="36" hidden="1" thickBot="1">
      <c r="A134" s="158" t="s">
        <v>70</v>
      </c>
      <c r="B134" s="92">
        <f>B126</f>
        <v>41.8</v>
      </c>
      <c r="C134" s="92">
        <f aca="true" t="shared" si="29" ref="C134:M134">B134+C126</f>
        <v>79.9</v>
      </c>
      <c r="D134" s="92">
        <f t="shared" si="29"/>
        <v>121.9</v>
      </c>
      <c r="E134" s="92">
        <f t="shared" si="29"/>
        <v>162.7</v>
      </c>
      <c r="F134" s="92">
        <f t="shared" si="29"/>
        <v>204.915</v>
      </c>
      <c r="G134" s="92">
        <f t="shared" si="29"/>
        <v>246.015</v>
      </c>
      <c r="H134" s="92">
        <f t="shared" si="29"/>
        <v>288.355</v>
      </c>
      <c r="I134" s="92">
        <f t="shared" si="29"/>
        <v>330.798</v>
      </c>
      <c r="J134" s="92">
        <f t="shared" si="29"/>
        <v>371.919</v>
      </c>
      <c r="K134" s="92">
        <f t="shared" si="29"/>
        <v>414.519</v>
      </c>
      <c r="L134" s="92">
        <f t="shared" si="29"/>
        <v>455.8485</v>
      </c>
      <c r="M134" s="92">
        <f t="shared" si="29"/>
        <v>498.5697</v>
      </c>
      <c r="N134" s="112">
        <f>N126</f>
        <v>498.5697</v>
      </c>
    </row>
    <row r="135" spans="1:14" ht="28.5" hidden="1" thickBot="1">
      <c r="A135" s="163" t="s">
        <v>68</v>
      </c>
      <c r="B135" s="115">
        <f aca="true" t="shared" si="30" ref="B135:I135">B134/B122*100</f>
        <v>100.2398081534772</v>
      </c>
      <c r="C135" s="115">
        <f t="shared" si="30"/>
        <v>98.76390605686032</v>
      </c>
      <c r="D135" s="115">
        <f t="shared" si="30"/>
        <v>99.3480032599837</v>
      </c>
      <c r="E135" s="115">
        <f t="shared" si="30"/>
        <v>99.75475168608216</v>
      </c>
      <c r="F135" s="115">
        <f t="shared" si="30"/>
        <v>100.05615234374999</v>
      </c>
      <c r="G135" s="115">
        <f t="shared" si="30"/>
        <v>100.33238172920065</v>
      </c>
      <c r="H135" s="115">
        <f t="shared" si="30"/>
        <v>100.43712991988853</v>
      </c>
      <c r="I135" s="115">
        <f t="shared" si="30"/>
        <v>100.54650455927052</v>
      </c>
      <c r="J135" s="115">
        <f>J134/(J122/100)</f>
        <v>100.5730124391563</v>
      </c>
      <c r="K135" s="115">
        <f>K134/(K122/100)</f>
        <v>100.58699344819217</v>
      </c>
      <c r="L135" s="115">
        <f>L134/(L122/100)</f>
        <v>100.60659898477157</v>
      </c>
      <c r="M135" s="115">
        <f>M134/(M122/100)</f>
        <v>100.68047253634893</v>
      </c>
      <c r="N135" s="116">
        <f>N134/(N122/100)</f>
        <v>100.68047253634893</v>
      </c>
    </row>
    <row r="136" spans="1:14" s="165" customFormat="1" ht="18" hidden="1" thickBot="1">
      <c r="A136" s="602" t="s">
        <v>15</v>
      </c>
      <c r="B136" s="603"/>
      <c r="C136" s="603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4"/>
    </row>
    <row r="137" spans="1:14" s="165" customFormat="1" ht="27.75" hidden="1" thickBot="1">
      <c r="A137" s="146" t="s">
        <v>53</v>
      </c>
      <c r="B137" s="164" t="s">
        <v>95</v>
      </c>
      <c r="C137" s="164" t="s">
        <v>112</v>
      </c>
      <c r="D137" s="164" t="s">
        <v>113</v>
      </c>
      <c r="E137" s="164" t="s">
        <v>114</v>
      </c>
      <c r="F137" s="164" t="s">
        <v>104</v>
      </c>
      <c r="G137" s="164" t="s">
        <v>77</v>
      </c>
      <c r="H137" s="164" t="s">
        <v>115</v>
      </c>
      <c r="I137" s="164" t="s">
        <v>116</v>
      </c>
      <c r="J137" s="164" t="s">
        <v>108</v>
      </c>
      <c r="K137" s="164" t="s">
        <v>109</v>
      </c>
      <c r="L137" s="164" t="s">
        <v>110</v>
      </c>
      <c r="M137" s="164" t="s">
        <v>111</v>
      </c>
      <c r="N137" s="149" t="s">
        <v>35</v>
      </c>
    </row>
    <row r="138" spans="1:14" s="165" customFormat="1" ht="18" hidden="1" thickBot="1">
      <c r="A138" s="150" t="s">
        <v>66</v>
      </c>
      <c r="B138" s="151">
        <v>42.5809</v>
      </c>
      <c r="C138" s="151">
        <v>38.252900000000004</v>
      </c>
      <c r="D138" s="162">
        <v>42.328300000000006</v>
      </c>
      <c r="E138" s="151">
        <v>41.1132</v>
      </c>
      <c r="F138" s="162">
        <v>42.4326</v>
      </c>
      <c r="G138" s="162">
        <v>41.2906</v>
      </c>
      <c r="H138" s="151">
        <v>42.3604</v>
      </c>
      <c r="I138" s="151">
        <v>42.4401</v>
      </c>
      <c r="J138" s="151">
        <v>41.37</v>
      </c>
      <c r="K138" s="151">
        <v>42.5274</v>
      </c>
      <c r="L138" s="151">
        <v>41.295</v>
      </c>
      <c r="M138" s="160">
        <v>42.503099999999996</v>
      </c>
      <c r="N138" s="112">
        <f>SUM(B138:M138)</f>
        <v>500.49450000000013</v>
      </c>
    </row>
    <row r="139" spans="1:14" s="165" customFormat="1" ht="15" hidden="1" thickBot="1">
      <c r="A139" s="152" t="s">
        <v>67</v>
      </c>
      <c r="B139" s="88">
        <f>B138/M126*100</f>
        <v>99.67159162195817</v>
      </c>
      <c r="C139" s="88">
        <f aca="true" t="shared" si="31" ref="C139:L139">C138/B138*100</f>
        <v>89.8358184068444</v>
      </c>
      <c r="D139" s="88">
        <f t="shared" si="31"/>
        <v>110.65383278130547</v>
      </c>
      <c r="E139" s="88">
        <f t="shared" si="31"/>
        <v>97.12934372512005</v>
      </c>
      <c r="F139" s="88">
        <f t="shared" si="31"/>
        <v>103.2091882898923</v>
      </c>
      <c r="G139" s="88">
        <f t="shared" si="31"/>
        <v>97.30867304855228</v>
      </c>
      <c r="H139" s="88">
        <f t="shared" si="31"/>
        <v>102.59090446736062</v>
      </c>
      <c r="I139" s="88">
        <f t="shared" si="31"/>
        <v>100.18814742070425</v>
      </c>
      <c r="J139" s="88">
        <f t="shared" si="31"/>
        <v>97.47856390536307</v>
      </c>
      <c r="K139" s="88">
        <f t="shared" si="31"/>
        <v>102.79767947788253</v>
      </c>
      <c r="L139" s="88">
        <f t="shared" si="31"/>
        <v>97.10210358498286</v>
      </c>
      <c r="M139" s="88">
        <f>M138/L138*100</f>
        <v>102.92553577915</v>
      </c>
      <c r="N139" s="102">
        <f>N138/N126*100</f>
        <v>100.3860643757533</v>
      </c>
    </row>
    <row r="140" spans="1:14" s="165" customFormat="1" ht="28.5" hidden="1" thickBot="1">
      <c r="A140" s="153" t="s">
        <v>68</v>
      </c>
      <c r="B140" s="88">
        <f aca="true" t="shared" si="32" ref="B140:N140">B138/B126*100</f>
        <v>101.86818181818182</v>
      </c>
      <c r="C140" s="88">
        <f t="shared" si="32"/>
        <v>100.40131233595801</v>
      </c>
      <c r="D140" s="88">
        <f t="shared" si="32"/>
        <v>100.78166666666668</v>
      </c>
      <c r="E140" s="88">
        <f t="shared" si="32"/>
        <v>100.76764705882353</v>
      </c>
      <c r="F140" s="88">
        <f t="shared" si="32"/>
        <v>100.51545659125902</v>
      </c>
      <c r="G140" s="88">
        <f t="shared" si="32"/>
        <v>100.46374695863747</v>
      </c>
      <c r="H140" s="88">
        <f t="shared" si="32"/>
        <v>100.04818138875765</v>
      </c>
      <c r="I140" s="88">
        <f t="shared" si="32"/>
        <v>99.99316730674082</v>
      </c>
      <c r="J140" s="88">
        <f t="shared" si="32"/>
        <v>100.60553002115707</v>
      </c>
      <c r="K140" s="88">
        <f t="shared" si="32"/>
        <v>99.82957746478873</v>
      </c>
      <c r="L140" s="88">
        <f t="shared" si="32"/>
        <v>99.9165245163866</v>
      </c>
      <c r="M140" s="88">
        <f t="shared" si="32"/>
        <v>99.48948063256648</v>
      </c>
      <c r="N140" s="104">
        <f t="shared" si="32"/>
        <v>100.3860643757533</v>
      </c>
    </row>
    <row r="141" spans="1:14" s="165" customFormat="1" ht="9.75" customHeight="1" hidden="1">
      <c r="A141" s="153"/>
      <c r="B141" s="88"/>
      <c r="C141" s="88"/>
      <c r="D141" s="88"/>
      <c r="E141" s="154"/>
      <c r="F141" s="88"/>
      <c r="G141" s="88"/>
      <c r="H141" s="88"/>
      <c r="I141" s="88"/>
      <c r="J141" s="88"/>
      <c r="K141" s="88"/>
      <c r="L141" s="88"/>
      <c r="M141" s="88"/>
      <c r="N141" s="104"/>
    </row>
    <row r="142" spans="1:14" s="165" customFormat="1" ht="29.25" customHeight="1" hidden="1">
      <c r="A142" s="150" t="s">
        <v>69</v>
      </c>
      <c r="B142" s="125" t="s">
        <v>9</v>
      </c>
      <c r="C142" s="125" t="s">
        <v>9</v>
      </c>
      <c r="D142" s="92">
        <f>D146</f>
        <v>123.16210000000001</v>
      </c>
      <c r="E142" s="125" t="s">
        <v>9</v>
      </c>
      <c r="F142" s="125" t="s">
        <v>9</v>
      </c>
      <c r="G142" s="92">
        <f>SUM(E138:G138)</f>
        <v>124.8364</v>
      </c>
      <c r="H142" s="125" t="s">
        <v>9</v>
      </c>
      <c r="I142" s="125" t="s">
        <v>9</v>
      </c>
      <c r="J142" s="92">
        <f>SUM(H138:J138)</f>
        <v>126.1705</v>
      </c>
      <c r="K142" s="125" t="s">
        <v>9</v>
      </c>
      <c r="L142" s="125" t="s">
        <v>9</v>
      </c>
      <c r="M142" s="92">
        <f>SUM(K138:M138)</f>
        <v>126.3255</v>
      </c>
      <c r="N142" s="155" t="s">
        <v>9</v>
      </c>
    </row>
    <row r="143" spans="1:14" s="165" customFormat="1" ht="15" hidden="1" thickBot="1">
      <c r="A143" s="152" t="s">
        <v>67</v>
      </c>
      <c r="B143" s="89" t="s">
        <v>9</v>
      </c>
      <c r="C143" s="89" t="s">
        <v>9</v>
      </c>
      <c r="D143" s="88">
        <f>D142/M130*100</f>
        <v>97.2454948926457</v>
      </c>
      <c r="E143" s="89" t="s">
        <v>9</v>
      </c>
      <c r="F143" s="89" t="s">
        <v>9</v>
      </c>
      <c r="G143" s="88">
        <f>G142/D142*100</f>
        <v>101.35942794090064</v>
      </c>
      <c r="H143" s="89" t="s">
        <v>9</v>
      </c>
      <c r="I143" s="89" t="s">
        <v>9</v>
      </c>
      <c r="J143" s="88">
        <f>J142/G142*100</f>
        <v>101.06867868666511</v>
      </c>
      <c r="K143" s="89" t="s">
        <v>9</v>
      </c>
      <c r="L143" s="89" t="s">
        <v>9</v>
      </c>
      <c r="M143" s="88">
        <f>M142/J142*100</f>
        <v>100.12284963600841</v>
      </c>
      <c r="N143" s="102" t="s">
        <v>9</v>
      </c>
    </row>
    <row r="144" spans="1:14" ht="28.5" hidden="1" thickBot="1">
      <c r="A144" s="153" t="s">
        <v>68</v>
      </c>
      <c r="B144" s="89" t="s">
        <v>9</v>
      </c>
      <c r="C144" s="89" t="s">
        <v>9</v>
      </c>
      <c r="D144" s="88">
        <f>D142/D130*100</f>
        <v>101.03535684987695</v>
      </c>
      <c r="E144" s="89" t="s">
        <v>9</v>
      </c>
      <c r="F144" s="89" t="s">
        <v>9</v>
      </c>
      <c r="G144" s="88">
        <f>G142/G130*100</f>
        <v>100.58123514482536</v>
      </c>
      <c r="H144" s="89" t="s">
        <v>9</v>
      </c>
      <c r="I144" s="89" t="s">
        <v>9</v>
      </c>
      <c r="J144" s="88">
        <f>J142/J130*100</f>
        <v>100.21166920828568</v>
      </c>
      <c r="K144" s="89" t="s">
        <v>9</v>
      </c>
      <c r="L144" s="89" t="s">
        <v>9</v>
      </c>
      <c r="M144" s="88">
        <f>M142/M130*100</f>
        <v>99.74323079146029</v>
      </c>
      <c r="N144" s="102" t="s">
        <v>9</v>
      </c>
    </row>
    <row r="145" spans="1:14" ht="9.75" customHeight="1" hidden="1">
      <c r="A145" s="157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104"/>
    </row>
    <row r="146" spans="1:14" ht="36" hidden="1" thickBot="1">
      <c r="A146" s="158" t="s">
        <v>70</v>
      </c>
      <c r="B146" s="92">
        <f>B138</f>
        <v>42.5809</v>
      </c>
      <c r="C146" s="92">
        <f aca="true" t="shared" si="33" ref="C146:M146">B146+C138</f>
        <v>80.8338</v>
      </c>
      <c r="D146" s="92">
        <f t="shared" si="33"/>
        <v>123.16210000000001</v>
      </c>
      <c r="E146" s="92">
        <f t="shared" si="33"/>
        <v>164.27530000000002</v>
      </c>
      <c r="F146" s="92">
        <f t="shared" si="33"/>
        <v>206.70790000000002</v>
      </c>
      <c r="G146" s="92">
        <f t="shared" si="33"/>
        <v>247.99850000000004</v>
      </c>
      <c r="H146" s="92">
        <f t="shared" si="33"/>
        <v>290.35890000000006</v>
      </c>
      <c r="I146" s="92">
        <f t="shared" si="33"/>
        <v>332.7990000000001</v>
      </c>
      <c r="J146" s="92">
        <f t="shared" si="33"/>
        <v>374.1690000000001</v>
      </c>
      <c r="K146" s="92">
        <f t="shared" si="33"/>
        <v>416.6964000000001</v>
      </c>
      <c r="L146" s="92">
        <f t="shared" si="33"/>
        <v>457.9914000000001</v>
      </c>
      <c r="M146" s="92">
        <f t="shared" si="33"/>
        <v>500.49450000000013</v>
      </c>
      <c r="N146" s="112">
        <f>N138</f>
        <v>500.49450000000013</v>
      </c>
    </row>
    <row r="147" spans="1:14" ht="28.5" hidden="1" thickBot="1">
      <c r="A147" s="163" t="s">
        <v>68</v>
      </c>
      <c r="B147" s="115">
        <f aca="true" t="shared" si="34" ref="B147:G147">B146/B134*100</f>
        <v>101.86818181818182</v>
      </c>
      <c r="C147" s="115">
        <f t="shared" si="34"/>
        <v>101.16871088861075</v>
      </c>
      <c r="D147" s="115">
        <f t="shared" si="34"/>
        <v>101.03535684987695</v>
      </c>
      <c r="E147" s="115">
        <f t="shared" si="34"/>
        <v>100.9682237246466</v>
      </c>
      <c r="F147" s="115">
        <f t="shared" si="34"/>
        <v>100.87494814923264</v>
      </c>
      <c r="G147" s="115">
        <f t="shared" si="34"/>
        <v>100.80625165132209</v>
      </c>
      <c r="H147" s="115">
        <f>H146/H134*100</f>
        <v>100.69494199857816</v>
      </c>
      <c r="I147" s="115">
        <f>I146/I134*100</f>
        <v>100.60490087606337</v>
      </c>
      <c r="J147" s="115">
        <f>J146/(J134/100)</f>
        <v>100.60497043711133</v>
      </c>
      <c r="K147" s="115">
        <f>K146/(K134/100)</f>
        <v>100.52528352138263</v>
      </c>
      <c r="L147" s="115">
        <f>L146/(L134/100)</f>
        <v>100.47009039187364</v>
      </c>
      <c r="M147" s="115">
        <f>M146/(M134/100)</f>
        <v>100.3860643757533</v>
      </c>
      <c r="N147" s="116">
        <f>N146/(N134/100)</f>
        <v>100.3860643757533</v>
      </c>
    </row>
    <row r="148" spans="1:14" s="165" customFormat="1" ht="18">
      <c r="A148" s="602" t="s">
        <v>46</v>
      </c>
      <c r="B148" s="603"/>
      <c r="C148" s="603"/>
      <c r="D148" s="603"/>
      <c r="E148" s="603"/>
      <c r="F148" s="603"/>
      <c r="G148" s="603"/>
      <c r="H148" s="603"/>
      <c r="I148" s="603"/>
      <c r="J148" s="603"/>
      <c r="K148" s="603"/>
      <c r="L148" s="603"/>
      <c r="M148" s="603"/>
      <c r="N148" s="604"/>
    </row>
    <row r="149" spans="1:14" s="165" customFormat="1" ht="27">
      <c r="A149" s="146" t="s">
        <v>53</v>
      </c>
      <c r="B149" s="164" t="s">
        <v>95</v>
      </c>
      <c r="C149" s="164" t="s">
        <v>112</v>
      </c>
      <c r="D149" s="164" t="s">
        <v>113</v>
      </c>
      <c r="E149" s="164" t="s">
        <v>114</v>
      </c>
      <c r="F149" s="164" t="s">
        <v>104</v>
      </c>
      <c r="G149" s="164" t="s">
        <v>105</v>
      </c>
      <c r="H149" s="164" t="s">
        <v>115</v>
      </c>
      <c r="I149" s="164" t="s">
        <v>116</v>
      </c>
      <c r="J149" s="164" t="s">
        <v>108</v>
      </c>
      <c r="K149" s="164" t="s">
        <v>109</v>
      </c>
      <c r="L149" s="164" t="s">
        <v>110</v>
      </c>
      <c r="M149" s="164" t="s">
        <v>111</v>
      </c>
      <c r="N149" s="149" t="s">
        <v>35</v>
      </c>
    </row>
    <row r="150" spans="1:14" s="165" customFormat="1" ht="18">
      <c r="A150" s="150" t="s">
        <v>66</v>
      </c>
      <c r="B150" s="151">
        <v>42.6439</v>
      </c>
      <c r="C150" s="151">
        <v>38.693299999999994</v>
      </c>
      <c r="D150" s="162">
        <v>42.6054</v>
      </c>
      <c r="E150" s="151">
        <v>41.2255</v>
      </c>
      <c r="F150" s="162">
        <v>42.5148</v>
      </c>
      <c r="G150" s="162">
        <v>41.317099999999996</v>
      </c>
      <c r="H150" s="151">
        <v>42.4745</v>
      </c>
      <c r="I150" s="151">
        <v>42.5379</v>
      </c>
      <c r="J150" s="151">
        <v>41.5365</v>
      </c>
      <c r="K150" s="151">
        <v>42.6486</v>
      </c>
      <c r="L150" s="151">
        <v>41.210699999999996</v>
      </c>
      <c r="M150" s="160">
        <v>42.4282</v>
      </c>
      <c r="N150" s="112">
        <f>SUM(B150:M150)</f>
        <v>501.8363999999999</v>
      </c>
    </row>
    <row r="151" spans="1:14" s="165" customFormat="1" ht="14.25">
      <c r="A151" s="152" t="s">
        <v>67</v>
      </c>
      <c r="B151" s="88">
        <f>B150/M138*100</f>
        <v>100.33126995442687</v>
      </c>
      <c r="C151" s="88">
        <f aca="true" t="shared" si="35" ref="C151:M151">C150/B150*100</f>
        <v>90.73583795103166</v>
      </c>
      <c r="D151" s="88">
        <f t="shared" si="35"/>
        <v>110.11053593257749</v>
      </c>
      <c r="E151" s="88">
        <f t="shared" si="35"/>
        <v>96.76120867307898</v>
      </c>
      <c r="F151" s="88">
        <f t="shared" si="35"/>
        <v>103.12743326339282</v>
      </c>
      <c r="G151" s="88">
        <f t="shared" si="35"/>
        <v>97.18286337934083</v>
      </c>
      <c r="H151" s="88">
        <f t="shared" si="35"/>
        <v>102.80126146317143</v>
      </c>
      <c r="I151" s="88">
        <f t="shared" si="35"/>
        <v>100.14926603020635</v>
      </c>
      <c r="J151" s="88">
        <f t="shared" si="35"/>
        <v>97.64586404124321</v>
      </c>
      <c r="K151" s="88">
        <f t="shared" si="35"/>
        <v>102.67740421075442</v>
      </c>
      <c r="L151" s="88">
        <f t="shared" si="35"/>
        <v>96.62849425303526</v>
      </c>
      <c r="M151" s="88">
        <f t="shared" si="35"/>
        <v>102.9543298221093</v>
      </c>
      <c r="N151" s="102">
        <f>N150/N138*100</f>
        <v>100.2681148344287</v>
      </c>
    </row>
    <row r="152" spans="1:14" s="165" customFormat="1" ht="27.75">
      <c r="A152" s="153" t="s">
        <v>68</v>
      </c>
      <c r="B152" s="88">
        <f aca="true" t="shared" si="36" ref="B152:N152">B150/B138*100</f>
        <v>100.1479536599743</v>
      </c>
      <c r="C152" s="88">
        <f t="shared" si="36"/>
        <v>101.15128526203239</v>
      </c>
      <c r="D152" s="88">
        <f t="shared" si="36"/>
        <v>100.65464476484998</v>
      </c>
      <c r="E152" s="88">
        <f t="shared" si="36"/>
        <v>100.2731482832764</v>
      </c>
      <c r="F152" s="88">
        <f t="shared" si="36"/>
        <v>100.19371898021805</v>
      </c>
      <c r="G152" s="88">
        <f t="shared" si="36"/>
        <v>100.06417925629563</v>
      </c>
      <c r="H152" s="88">
        <f t="shared" si="36"/>
        <v>100.26935534130934</v>
      </c>
      <c r="I152" s="88">
        <f t="shared" si="36"/>
        <v>100.23044243533828</v>
      </c>
      <c r="J152" s="88">
        <f t="shared" si="36"/>
        <v>100.40246555474981</v>
      </c>
      <c r="K152" s="88">
        <f t="shared" si="36"/>
        <v>100.28499273409615</v>
      </c>
      <c r="L152" s="88">
        <f t="shared" si="36"/>
        <v>99.79585906284052</v>
      </c>
      <c r="M152" s="88">
        <f t="shared" si="36"/>
        <v>99.82377755975446</v>
      </c>
      <c r="N152" s="104">
        <f t="shared" si="36"/>
        <v>100.2681148344287</v>
      </c>
    </row>
    <row r="153" spans="1:14" s="165" customFormat="1" ht="9.75" customHeight="1">
      <c r="A153" s="153"/>
      <c r="B153" s="88"/>
      <c r="C153" s="88"/>
      <c r="D153" s="88"/>
      <c r="E153" s="154"/>
      <c r="F153" s="88"/>
      <c r="G153" s="88"/>
      <c r="H153" s="88"/>
      <c r="I153" s="88"/>
      <c r="J153" s="88"/>
      <c r="K153" s="88"/>
      <c r="L153" s="88"/>
      <c r="M153" s="88"/>
      <c r="N153" s="104"/>
    </row>
    <row r="154" spans="1:14" s="165" customFormat="1" ht="29.25" customHeight="1">
      <c r="A154" s="150" t="s">
        <v>69</v>
      </c>
      <c r="B154" s="125" t="s">
        <v>9</v>
      </c>
      <c r="C154" s="125" t="s">
        <v>9</v>
      </c>
      <c r="D154" s="92">
        <f>D158</f>
        <v>123.9426</v>
      </c>
      <c r="E154" s="125" t="s">
        <v>9</v>
      </c>
      <c r="F154" s="125" t="s">
        <v>9</v>
      </c>
      <c r="G154" s="92">
        <f>SUM(E150:G150)</f>
        <v>125.05739999999999</v>
      </c>
      <c r="H154" s="125" t="s">
        <v>9</v>
      </c>
      <c r="I154" s="125" t="s">
        <v>9</v>
      </c>
      <c r="J154" s="92">
        <f>SUM(H150:J150)</f>
        <v>126.5489</v>
      </c>
      <c r="K154" s="125" t="s">
        <v>9</v>
      </c>
      <c r="L154" s="125" t="s">
        <v>9</v>
      </c>
      <c r="M154" s="92">
        <f>SUM(K150:M150)</f>
        <v>126.2875</v>
      </c>
      <c r="N154" s="155" t="s">
        <v>9</v>
      </c>
    </row>
    <row r="155" spans="1:14" s="165" customFormat="1" ht="14.25">
      <c r="A155" s="152" t="s">
        <v>67</v>
      </c>
      <c r="B155" s="89" t="s">
        <v>9</v>
      </c>
      <c r="C155" s="89" t="s">
        <v>9</v>
      </c>
      <c r="D155" s="88">
        <f>D154/M142*100</f>
        <v>98.11368251065699</v>
      </c>
      <c r="E155" s="89" t="s">
        <v>9</v>
      </c>
      <c r="F155" s="89" t="s">
        <v>9</v>
      </c>
      <c r="G155" s="88">
        <f>G154/D154*100</f>
        <v>100.89944861573017</v>
      </c>
      <c r="H155" s="89" t="s">
        <v>9</v>
      </c>
      <c r="I155" s="89" t="s">
        <v>9</v>
      </c>
      <c r="J155" s="88">
        <f>J154/G154*100</f>
        <v>101.19265233404822</v>
      </c>
      <c r="K155" s="89" t="s">
        <v>9</v>
      </c>
      <c r="L155" s="89" t="s">
        <v>9</v>
      </c>
      <c r="M155" s="88">
        <f>M154/J154*100</f>
        <v>99.79343953207021</v>
      </c>
      <c r="N155" s="102" t="s">
        <v>9</v>
      </c>
    </row>
    <row r="156" spans="1:14" ht="27.75">
      <c r="A156" s="153" t="s">
        <v>68</v>
      </c>
      <c r="B156" s="89" t="s">
        <v>9</v>
      </c>
      <c r="C156" s="89" t="s">
        <v>9</v>
      </c>
      <c r="D156" s="88">
        <f>D154/D142*100</f>
        <v>100.63371767775963</v>
      </c>
      <c r="E156" s="89" t="s">
        <v>9</v>
      </c>
      <c r="F156" s="89" t="s">
        <v>9</v>
      </c>
      <c r="G156" s="88">
        <f>G154/G142*100</f>
        <v>100.17703169908776</v>
      </c>
      <c r="H156" s="89" t="s">
        <v>9</v>
      </c>
      <c r="I156" s="89" t="s">
        <v>9</v>
      </c>
      <c r="J156" s="88">
        <f>J154/J142*100</f>
        <v>100.2999116275199</v>
      </c>
      <c r="K156" s="89" t="s">
        <v>9</v>
      </c>
      <c r="L156" s="89" t="s">
        <v>9</v>
      </c>
      <c r="M156" s="88">
        <f>M154/M142*100</f>
        <v>99.96991897914513</v>
      </c>
      <c r="N156" s="102" t="s">
        <v>9</v>
      </c>
    </row>
    <row r="157" spans="1:14" ht="9.75" customHeight="1">
      <c r="A157" s="15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104"/>
    </row>
    <row r="158" spans="1:14" ht="36">
      <c r="A158" s="158" t="s">
        <v>70</v>
      </c>
      <c r="B158" s="92">
        <f>B150</f>
        <v>42.6439</v>
      </c>
      <c r="C158" s="92">
        <f aca="true" t="shared" si="37" ref="C158:M158">B158+C150</f>
        <v>81.3372</v>
      </c>
      <c r="D158" s="92">
        <f t="shared" si="37"/>
        <v>123.9426</v>
      </c>
      <c r="E158" s="92">
        <f t="shared" si="37"/>
        <v>165.16809999999998</v>
      </c>
      <c r="F158" s="92">
        <f t="shared" si="37"/>
        <v>207.6829</v>
      </c>
      <c r="G158" s="92">
        <f t="shared" si="37"/>
        <v>249</v>
      </c>
      <c r="H158" s="92">
        <f t="shared" si="37"/>
        <v>291.4745</v>
      </c>
      <c r="I158" s="92">
        <f t="shared" si="37"/>
        <v>334.01239999999996</v>
      </c>
      <c r="J158" s="92">
        <f t="shared" si="37"/>
        <v>375.54889999999995</v>
      </c>
      <c r="K158" s="92">
        <f t="shared" si="37"/>
        <v>418.19749999999993</v>
      </c>
      <c r="L158" s="92">
        <f t="shared" si="37"/>
        <v>459.4081999999999</v>
      </c>
      <c r="M158" s="92">
        <f t="shared" si="37"/>
        <v>501.8363999999999</v>
      </c>
      <c r="N158" s="112">
        <f>N150</f>
        <v>501.8363999999999</v>
      </c>
    </row>
    <row r="159" spans="1:14" ht="28.5" thickBot="1">
      <c r="A159" s="163" t="s">
        <v>68</v>
      </c>
      <c r="B159" s="115">
        <f aca="true" t="shared" si="38" ref="B159:N159">B158/B146*100</f>
        <v>100.1479536599743</v>
      </c>
      <c r="C159" s="115">
        <f t="shared" si="38"/>
        <v>100.62275929128657</v>
      </c>
      <c r="D159" s="115">
        <f t="shared" si="38"/>
        <v>100.63371767775963</v>
      </c>
      <c r="E159" s="115">
        <f t="shared" si="38"/>
        <v>100.5434779300357</v>
      </c>
      <c r="F159" s="115">
        <f t="shared" si="38"/>
        <v>100.47168008576352</v>
      </c>
      <c r="G159" s="115">
        <f t="shared" si="38"/>
        <v>100.40383308770011</v>
      </c>
      <c r="H159" s="115">
        <f t="shared" si="38"/>
        <v>100.38421415703114</v>
      </c>
      <c r="I159" s="115">
        <f t="shared" si="38"/>
        <v>100.36460446095086</v>
      </c>
      <c r="J159" s="115">
        <f t="shared" si="38"/>
        <v>100.36879057324359</v>
      </c>
      <c r="K159" s="115">
        <f t="shared" si="38"/>
        <v>100.36023829339535</v>
      </c>
      <c r="L159" s="115">
        <f t="shared" si="38"/>
        <v>100.30935078693612</v>
      </c>
      <c r="M159" s="115">
        <f t="shared" si="38"/>
        <v>100.2681148344287</v>
      </c>
      <c r="N159" s="116">
        <f t="shared" si="38"/>
        <v>100.2681148344287</v>
      </c>
    </row>
    <row r="160" spans="1:14" s="165" customFormat="1" ht="18">
      <c r="A160" s="602" t="s">
        <v>37</v>
      </c>
      <c r="B160" s="603"/>
      <c r="C160" s="603"/>
      <c r="D160" s="603"/>
      <c r="E160" s="603"/>
      <c r="F160" s="603"/>
      <c r="G160" s="603"/>
      <c r="H160" s="603"/>
      <c r="I160" s="603"/>
      <c r="J160" s="603"/>
      <c r="K160" s="603"/>
      <c r="L160" s="603"/>
      <c r="M160" s="603"/>
      <c r="N160" s="604"/>
    </row>
    <row r="161" spans="1:14" s="165" customFormat="1" ht="27">
      <c r="A161" s="146" t="s">
        <v>53</v>
      </c>
      <c r="B161" s="164" t="s">
        <v>95</v>
      </c>
      <c r="C161" s="164" t="s">
        <v>112</v>
      </c>
      <c r="D161" s="164" t="s">
        <v>113</v>
      </c>
      <c r="E161" s="164" t="s">
        <v>114</v>
      </c>
      <c r="F161" s="164" t="s">
        <v>104</v>
      </c>
      <c r="G161" s="164" t="s">
        <v>117</v>
      </c>
      <c r="H161" s="164" t="s">
        <v>115</v>
      </c>
      <c r="I161" s="164" t="s">
        <v>116</v>
      </c>
      <c r="J161" s="164" t="s">
        <v>108</v>
      </c>
      <c r="K161" s="164" t="s">
        <v>109</v>
      </c>
      <c r="L161" s="164" t="s">
        <v>110</v>
      </c>
      <c r="M161" s="164" t="s">
        <v>111</v>
      </c>
      <c r="N161" s="149" t="s">
        <v>35</v>
      </c>
    </row>
    <row r="162" spans="1:14" s="165" customFormat="1" ht="18">
      <c r="A162" s="150" t="s">
        <v>66</v>
      </c>
      <c r="B162" s="151">
        <v>43.1675</v>
      </c>
      <c r="C162" s="151">
        <v>41.2354</v>
      </c>
      <c r="D162" s="151">
        <v>44.9729</v>
      </c>
      <c r="E162" s="151">
        <v>41.6448</v>
      </c>
      <c r="F162" s="151">
        <v>43.1645</v>
      </c>
      <c r="G162" s="151">
        <v>41.7303</v>
      </c>
      <c r="H162" s="151">
        <v>43.629</v>
      </c>
      <c r="I162" s="151">
        <v>42.6514</v>
      </c>
      <c r="J162" s="151">
        <v>42.3262</v>
      </c>
      <c r="K162" s="151">
        <v>44.273199999999996</v>
      </c>
      <c r="L162" s="151">
        <v>42.916599999999995</v>
      </c>
      <c r="M162" s="160">
        <v>44.2325</v>
      </c>
      <c r="N162" s="112">
        <f>SUM(B162:M162)</f>
        <v>515.9443</v>
      </c>
    </row>
    <row r="163" spans="1:14" s="165" customFormat="1" ht="14.25">
      <c r="A163" s="152" t="s">
        <v>67</v>
      </c>
      <c r="B163" s="88">
        <f>B162/M150*100</f>
        <v>101.74247316643176</v>
      </c>
      <c r="C163" s="88">
        <f aca="true" t="shared" si="39" ref="C163:L163">C162/B162*100</f>
        <v>95.52417906990213</v>
      </c>
      <c r="D163" s="88">
        <f t="shared" si="39"/>
        <v>109.06381410147591</v>
      </c>
      <c r="E163" s="88">
        <f t="shared" si="39"/>
        <v>92.59976563663895</v>
      </c>
      <c r="F163" s="88">
        <f t="shared" si="39"/>
        <v>103.64919509758721</v>
      </c>
      <c r="G163" s="88">
        <f>G162/F162*100</f>
        <v>96.6773621842023</v>
      </c>
      <c r="H163" s="88">
        <f>H162/G162*100</f>
        <v>104.54993134485014</v>
      </c>
      <c r="I163" s="88">
        <f>I162/H162*100</f>
        <v>97.75928854660891</v>
      </c>
      <c r="J163" s="88">
        <f t="shared" si="39"/>
        <v>99.23753968216752</v>
      </c>
      <c r="K163" s="88">
        <f t="shared" si="39"/>
        <v>104.59998771446526</v>
      </c>
      <c r="L163" s="88">
        <f t="shared" si="39"/>
        <v>96.93584380618523</v>
      </c>
      <c r="M163" s="88">
        <f>M162/L162*100</f>
        <v>103.06617952027888</v>
      </c>
      <c r="N163" s="102">
        <f>N162/N150*100</f>
        <v>102.81125482328505</v>
      </c>
    </row>
    <row r="164" spans="1:14" s="165" customFormat="1" ht="27.75">
      <c r="A164" s="153" t="s">
        <v>68</v>
      </c>
      <c r="B164" s="88">
        <f aca="true" t="shared" si="40" ref="B164:N164">B162/B150*100</f>
        <v>101.22784266917424</v>
      </c>
      <c r="C164" s="88">
        <f t="shared" si="40"/>
        <v>106.56987126970303</v>
      </c>
      <c r="D164" s="88">
        <f t="shared" si="40"/>
        <v>105.55680735305853</v>
      </c>
      <c r="E164" s="88">
        <f t="shared" si="40"/>
        <v>101.01708893767207</v>
      </c>
      <c r="F164" s="88">
        <f t="shared" si="40"/>
        <v>101.52817371832867</v>
      </c>
      <c r="G164" s="88">
        <f t="shared" si="40"/>
        <v>101.00007018885644</v>
      </c>
      <c r="H164" s="88">
        <f>H162/H150*100</f>
        <v>102.71810144910476</v>
      </c>
      <c r="I164" s="88">
        <f>I162/I150*100</f>
        <v>100.26682088208399</v>
      </c>
      <c r="J164" s="88">
        <f t="shared" si="40"/>
        <v>101.90121940943509</v>
      </c>
      <c r="K164" s="88">
        <f t="shared" si="40"/>
        <v>103.80926923744272</v>
      </c>
      <c r="L164" s="88">
        <f t="shared" si="40"/>
        <v>104.13945892692918</v>
      </c>
      <c r="M164" s="88">
        <f>M162/M150*100</f>
        <v>104.2525961506734</v>
      </c>
      <c r="N164" s="104">
        <f t="shared" si="40"/>
        <v>102.81125482328505</v>
      </c>
    </row>
    <row r="165" spans="1:14" s="165" customFormat="1" ht="9.75" customHeight="1">
      <c r="A165" s="153"/>
      <c r="B165" s="88"/>
      <c r="C165" s="88"/>
      <c r="D165" s="88"/>
      <c r="E165" s="154"/>
      <c r="F165" s="88"/>
      <c r="G165" s="88"/>
      <c r="H165" s="88"/>
      <c r="I165" s="88"/>
      <c r="J165" s="88"/>
      <c r="K165" s="88"/>
      <c r="L165" s="88"/>
      <c r="M165" s="88"/>
      <c r="N165" s="104"/>
    </row>
    <row r="166" spans="1:14" s="165" customFormat="1" ht="29.25" customHeight="1">
      <c r="A166" s="150" t="s">
        <v>69</v>
      </c>
      <c r="B166" s="125" t="s">
        <v>9</v>
      </c>
      <c r="C166" s="125" t="s">
        <v>9</v>
      </c>
      <c r="D166" s="92">
        <f>D170</f>
        <v>129.3758</v>
      </c>
      <c r="E166" s="125" t="s">
        <v>9</v>
      </c>
      <c r="F166" s="125" t="s">
        <v>9</v>
      </c>
      <c r="G166" s="92">
        <f>SUM(E162:G162)</f>
        <v>126.5396</v>
      </c>
      <c r="H166" s="125" t="s">
        <v>9</v>
      </c>
      <c r="I166" s="125" t="s">
        <v>9</v>
      </c>
      <c r="J166" s="92">
        <f>SUM(H162:J162)</f>
        <v>128.60660000000001</v>
      </c>
      <c r="K166" s="125" t="s">
        <v>9</v>
      </c>
      <c r="L166" s="125" t="s">
        <v>9</v>
      </c>
      <c r="M166" s="92">
        <f>SUM(K162:M162)</f>
        <v>131.4223</v>
      </c>
      <c r="N166" s="155" t="s">
        <v>9</v>
      </c>
    </row>
    <row r="167" spans="1:14" s="165" customFormat="1" ht="14.25">
      <c r="A167" s="152" t="s">
        <v>67</v>
      </c>
      <c r="B167" s="89" t="s">
        <v>9</v>
      </c>
      <c r="C167" s="89" t="s">
        <v>9</v>
      </c>
      <c r="D167" s="88">
        <f>D166/M154*100</f>
        <v>102.44545184598634</v>
      </c>
      <c r="E167" s="89" t="s">
        <v>9</v>
      </c>
      <c r="F167" s="89" t="s">
        <v>9</v>
      </c>
      <c r="G167" s="88">
        <f>G166/D166*100</f>
        <v>97.8077816716882</v>
      </c>
      <c r="H167" s="89" t="s">
        <v>9</v>
      </c>
      <c r="I167" s="89" t="s">
        <v>9</v>
      </c>
      <c r="J167" s="88">
        <f>J166/G166*100</f>
        <v>101.6334807443678</v>
      </c>
      <c r="K167" s="89" t="s">
        <v>9</v>
      </c>
      <c r="L167" s="89" t="s">
        <v>9</v>
      </c>
      <c r="M167" s="88">
        <f>M166/J166*100</f>
        <v>102.18938996909957</v>
      </c>
      <c r="N167" s="102" t="s">
        <v>9</v>
      </c>
    </row>
    <row r="168" spans="1:14" ht="27.75">
      <c r="A168" s="153" t="s">
        <v>68</v>
      </c>
      <c r="B168" s="89" t="s">
        <v>9</v>
      </c>
      <c r="C168" s="89" t="s">
        <v>9</v>
      </c>
      <c r="D168" s="88">
        <f>D166/D154*100</f>
        <v>104.38364210529714</v>
      </c>
      <c r="E168" s="89" t="s">
        <v>9</v>
      </c>
      <c r="F168" s="89" t="s">
        <v>9</v>
      </c>
      <c r="G168" s="88">
        <f>G166/G154*100</f>
        <v>101.18521574892809</v>
      </c>
      <c r="H168" s="89" t="s">
        <v>9</v>
      </c>
      <c r="I168" s="89" t="s">
        <v>9</v>
      </c>
      <c r="J168" s="88">
        <f>J166/J154*100</f>
        <v>101.6260117630418</v>
      </c>
      <c r="K168" s="89" t="s">
        <v>9</v>
      </c>
      <c r="L168" s="89" t="s">
        <v>9</v>
      </c>
      <c r="M168" s="88">
        <f>M166/M154*100</f>
        <v>104.06596060576068</v>
      </c>
      <c r="N168" s="102" t="s">
        <v>9</v>
      </c>
    </row>
    <row r="169" spans="1:14" ht="9.75" customHeight="1">
      <c r="A169" s="157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104"/>
    </row>
    <row r="170" spans="1:14" ht="36">
      <c r="A170" s="158" t="s">
        <v>70</v>
      </c>
      <c r="B170" s="92">
        <f>B162</f>
        <v>43.1675</v>
      </c>
      <c r="C170" s="92">
        <f aca="true" t="shared" si="41" ref="C170:M170">B170+C162</f>
        <v>84.40289999999999</v>
      </c>
      <c r="D170" s="92">
        <f t="shared" si="41"/>
        <v>129.3758</v>
      </c>
      <c r="E170" s="92">
        <f t="shared" si="41"/>
        <v>171.0206</v>
      </c>
      <c r="F170" s="92">
        <f t="shared" si="41"/>
        <v>214.1851</v>
      </c>
      <c r="G170" s="92">
        <f t="shared" si="41"/>
        <v>255.9154</v>
      </c>
      <c r="H170" s="92">
        <f>G170+H162</f>
        <v>299.5444</v>
      </c>
      <c r="I170" s="92">
        <f>H170+I162</f>
        <v>342.1958</v>
      </c>
      <c r="J170" s="92">
        <f t="shared" si="41"/>
        <v>384.52200000000005</v>
      </c>
      <c r="K170" s="92">
        <f t="shared" si="41"/>
        <v>428.7952</v>
      </c>
      <c r="L170" s="92">
        <f t="shared" si="41"/>
        <v>471.71180000000004</v>
      </c>
      <c r="M170" s="92">
        <f t="shared" si="41"/>
        <v>515.9443</v>
      </c>
      <c r="N170" s="112">
        <f>N162</f>
        <v>515.9443</v>
      </c>
    </row>
    <row r="171" spans="1:14" ht="28.5" thickBot="1">
      <c r="A171" s="163" t="s">
        <v>68</v>
      </c>
      <c r="B171" s="115">
        <f aca="true" t="shared" si="42" ref="B171:N171">B170/B158*100</f>
        <v>101.22784266917424</v>
      </c>
      <c r="C171" s="115">
        <f t="shared" si="42"/>
        <v>103.7691240908219</v>
      </c>
      <c r="D171" s="115">
        <f t="shared" si="42"/>
        <v>104.38364210529714</v>
      </c>
      <c r="E171" s="115">
        <f t="shared" si="42"/>
        <v>103.54335976499097</v>
      </c>
      <c r="F171" s="115">
        <f t="shared" si="42"/>
        <v>103.13083070392412</v>
      </c>
      <c r="G171" s="115">
        <f t="shared" si="42"/>
        <v>102.77726907630522</v>
      </c>
      <c r="H171" s="115">
        <f t="shared" si="42"/>
        <v>102.76864699999486</v>
      </c>
      <c r="I171" s="115">
        <f>I170/I158*100</f>
        <v>102.45002880132597</v>
      </c>
      <c r="J171" s="115">
        <f t="shared" si="42"/>
        <v>102.38932932568838</v>
      </c>
      <c r="K171" s="115">
        <f t="shared" si="42"/>
        <v>102.53413757853649</v>
      </c>
      <c r="L171" s="115">
        <f t="shared" si="42"/>
        <v>102.67814113896969</v>
      </c>
      <c r="M171" s="115">
        <f t="shared" si="42"/>
        <v>102.81125482328505</v>
      </c>
      <c r="N171" s="116">
        <f t="shared" si="42"/>
        <v>102.81125482328505</v>
      </c>
    </row>
    <row r="172" spans="1:14" ht="18">
      <c r="A172" s="602" t="s">
        <v>45</v>
      </c>
      <c r="B172" s="603"/>
      <c r="C172" s="603"/>
      <c r="D172" s="603"/>
      <c r="E172" s="603"/>
      <c r="F172" s="603"/>
      <c r="G172" s="603"/>
      <c r="H172" s="603"/>
      <c r="I172" s="603"/>
      <c r="J172" s="603"/>
      <c r="K172" s="603"/>
      <c r="L172" s="603"/>
      <c r="M172" s="603"/>
      <c r="N172" s="604"/>
    </row>
    <row r="173" spans="1:18" ht="27">
      <c r="A173" s="146" t="s">
        <v>53</v>
      </c>
      <c r="B173" s="164" t="s">
        <v>95</v>
      </c>
      <c r="C173" s="164" t="s">
        <v>112</v>
      </c>
      <c r="D173" s="164" t="s">
        <v>113</v>
      </c>
      <c r="E173" s="164" t="s">
        <v>114</v>
      </c>
      <c r="F173" s="164" t="s">
        <v>104</v>
      </c>
      <c r="G173" s="164" t="s">
        <v>117</v>
      </c>
      <c r="H173" s="164" t="s">
        <v>115</v>
      </c>
      <c r="I173" s="164" t="s">
        <v>116</v>
      </c>
      <c r="J173" s="164" t="s">
        <v>108</v>
      </c>
      <c r="K173" s="164" t="s">
        <v>109</v>
      </c>
      <c r="L173" s="164" t="s">
        <v>110</v>
      </c>
      <c r="M173" s="164" t="s">
        <v>111</v>
      </c>
      <c r="N173" s="149" t="s">
        <v>35</v>
      </c>
      <c r="Q173" s="128">
        <f>C174+B174+M162</f>
        <v>129.56491</v>
      </c>
      <c r="R173" s="5">
        <f>Q173/Q174*100</f>
        <v>102.15547290845856</v>
      </c>
    </row>
    <row r="174" spans="1:17" ht="18">
      <c r="A174" s="150" t="s">
        <v>66</v>
      </c>
      <c r="B174" s="151">
        <v>44.31468</v>
      </c>
      <c r="C174" s="151">
        <v>41.01773</v>
      </c>
      <c r="D174" s="166">
        <v>44.9729</v>
      </c>
      <c r="E174" s="151"/>
      <c r="F174" s="151"/>
      <c r="G174" s="151"/>
      <c r="H174" s="151"/>
      <c r="I174" s="151"/>
      <c r="J174" s="151"/>
      <c r="K174" s="151"/>
      <c r="L174" s="151"/>
      <c r="M174" s="160"/>
      <c r="N174" s="112"/>
      <c r="Q174" s="128">
        <f>C162+B162+M150</f>
        <v>126.83109999999999</v>
      </c>
    </row>
    <row r="175" spans="1:14" ht="14.25">
      <c r="A175" s="152" t="s">
        <v>67</v>
      </c>
      <c r="B175" s="88">
        <f>B174/M162*100</f>
        <v>100.18579099078732</v>
      </c>
      <c r="C175" s="88">
        <f>C174/B174*100</f>
        <v>92.56014034175581</v>
      </c>
      <c r="D175" s="167">
        <f>D174/C174*100</f>
        <v>109.64258626696311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102"/>
    </row>
    <row r="176" spans="1:14" ht="27.75">
      <c r="A176" s="153" t="s">
        <v>68</v>
      </c>
      <c r="B176" s="88">
        <f>B174/B162*100</f>
        <v>102.65750854230615</v>
      </c>
      <c r="C176" s="88">
        <f>C174/C162*100</f>
        <v>99.47212831693157</v>
      </c>
      <c r="D176" s="167">
        <f>D174/D162*100</f>
        <v>100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104"/>
    </row>
    <row r="177" spans="1:14" ht="14.25">
      <c r="A177" s="153"/>
      <c r="B177" s="88"/>
      <c r="C177" s="88"/>
      <c r="D177" s="167"/>
      <c r="E177" s="154"/>
      <c r="F177" s="88"/>
      <c r="G177" s="88"/>
      <c r="H177" s="88"/>
      <c r="I177" s="88"/>
      <c r="J177" s="88"/>
      <c r="K177" s="88"/>
      <c r="L177" s="88"/>
      <c r="M177" s="88"/>
      <c r="N177" s="104"/>
    </row>
    <row r="178" spans="1:14" ht="18">
      <c r="A178" s="150" t="s">
        <v>69</v>
      </c>
      <c r="B178" s="125" t="s">
        <v>9</v>
      </c>
      <c r="C178" s="125" t="s">
        <v>9</v>
      </c>
      <c r="D178" s="168">
        <f>D182</f>
        <v>130.30531000000002</v>
      </c>
      <c r="E178" s="125"/>
      <c r="F178" s="125"/>
      <c r="G178" s="92"/>
      <c r="H178" s="125"/>
      <c r="I178" s="125"/>
      <c r="J178" s="92"/>
      <c r="K178" s="125"/>
      <c r="L178" s="125"/>
      <c r="M178" s="92"/>
      <c r="N178" s="155"/>
    </row>
    <row r="179" spans="1:14" ht="14.25">
      <c r="A179" s="152" t="s">
        <v>67</v>
      </c>
      <c r="B179" s="89" t="s">
        <v>9</v>
      </c>
      <c r="C179" s="89" t="s">
        <v>9</v>
      </c>
      <c r="D179" s="167">
        <f>D178/M166*100</f>
        <v>99.15007574817973</v>
      </c>
      <c r="E179" s="89"/>
      <c r="F179" s="89"/>
      <c r="G179" s="88"/>
      <c r="H179" s="89"/>
      <c r="I179" s="89"/>
      <c r="J179" s="88"/>
      <c r="K179" s="89"/>
      <c r="L179" s="89"/>
      <c r="M179" s="88"/>
      <c r="N179" s="102"/>
    </row>
    <row r="180" spans="1:14" ht="27.75">
      <c r="A180" s="153" t="s">
        <v>68</v>
      </c>
      <c r="B180" s="89" t="s">
        <v>9</v>
      </c>
      <c r="C180" s="89" t="s">
        <v>9</v>
      </c>
      <c r="D180" s="167">
        <f>D178/D166*100</f>
        <v>100.71845739311371</v>
      </c>
      <c r="E180" s="89"/>
      <c r="F180" s="89"/>
      <c r="G180" s="88"/>
      <c r="H180" s="89"/>
      <c r="I180" s="89"/>
      <c r="J180" s="88"/>
      <c r="K180" s="89"/>
      <c r="L180" s="89"/>
      <c r="M180" s="88"/>
      <c r="N180" s="102"/>
    </row>
    <row r="181" spans="1:14" ht="18">
      <c r="A181" s="157"/>
      <c r="B181" s="88"/>
      <c r="C181" s="88"/>
      <c r="D181" s="167"/>
      <c r="E181" s="88"/>
      <c r="F181" s="88"/>
      <c r="G181" s="88"/>
      <c r="H181" s="88"/>
      <c r="I181" s="88"/>
      <c r="J181" s="88"/>
      <c r="K181" s="88"/>
      <c r="L181" s="88"/>
      <c r="M181" s="88"/>
      <c r="N181" s="104"/>
    </row>
    <row r="182" spans="1:14" ht="36">
      <c r="A182" s="158" t="s">
        <v>70</v>
      </c>
      <c r="B182" s="92">
        <f>B174</f>
        <v>44.31468</v>
      </c>
      <c r="C182" s="92">
        <f>B182+C174</f>
        <v>85.33241000000001</v>
      </c>
      <c r="D182" s="168">
        <f>C182+D174</f>
        <v>130.30531000000002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112"/>
    </row>
    <row r="183" spans="1:14" ht="28.5" thickBot="1">
      <c r="A183" s="163" t="s">
        <v>68</v>
      </c>
      <c r="B183" s="115">
        <f>B182/B170*100</f>
        <v>102.65750854230615</v>
      </c>
      <c r="C183" s="115">
        <f>C182/C170*100</f>
        <v>101.10127732577911</v>
      </c>
      <c r="D183" s="169">
        <f>D182/D170*100</f>
        <v>100.71845739311371</v>
      </c>
      <c r="E183" s="115"/>
      <c r="F183" s="115"/>
      <c r="G183" s="115"/>
      <c r="H183" s="115"/>
      <c r="I183" s="115"/>
      <c r="J183" s="115"/>
      <c r="K183" s="115"/>
      <c r="L183" s="115"/>
      <c r="M183" s="115"/>
      <c r="N183" s="116"/>
    </row>
    <row r="184" ht="15">
      <c r="A184" s="170" t="s">
        <v>118</v>
      </c>
    </row>
    <row r="185" ht="14.25">
      <c r="N185" s="171"/>
    </row>
    <row r="186" ht="14.25">
      <c r="N186" s="171"/>
    </row>
    <row r="187" ht="14.25">
      <c r="N187" s="172"/>
    </row>
  </sheetData>
  <sheetProtection/>
  <mergeCells count="17">
    <mergeCell ref="A124:N124"/>
    <mergeCell ref="A136:N136"/>
    <mergeCell ref="A148:N148"/>
    <mergeCell ref="A160:N160"/>
    <mergeCell ref="A172:N172"/>
    <mergeCell ref="A52:N52"/>
    <mergeCell ref="A64:N64"/>
    <mergeCell ref="A76:N76"/>
    <mergeCell ref="A88:N88"/>
    <mergeCell ref="A100:N100"/>
    <mergeCell ref="A112:N112"/>
    <mergeCell ref="A2:N2"/>
    <mergeCell ref="M3:N3"/>
    <mergeCell ref="A4:N4"/>
    <mergeCell ref="A16:N16"/>
    <mergeCell ref="A28:N28"/>
    <mergeCell ref="A40:N40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landscape" paperSize="9" scale="65" r:id="rId1"/>
  <headerFooter alignWithMargins="0">
    <oddHeader>&amp;R&amp;"Arial Narrow,обычный"&amp;16Приложение 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S187"/>
  <sheetViews>
    <sheetView view="pageBreakPreview" zoomScale="60" zoomScaleNormal="75" zoomScalePageLayoutView="0" workbookViewId="0" topLeftCell="A1">
      <pane xSplit="4" ySplit="1" topLeftCell="E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48" sqref="A148:N148"/>
    </sheetView>
  </sheetViews>
  <sheetFormatPr defaultColWidth="9.28125" defaultRowHeight="12.75"/>
  <cols>
    <col min="1" max="1" width="28.57421875" style="9" customWidth="1"/>
    <col min="2" max="2" width="10.7109375" style="10" customWidth="1"/>
    <col min="3" max="3" width="11.7109375" style="10" customWidth="1"/>
    <col min="4" max="4" width="10.7109375" style="10" customWidth="1"/>
    <col min="5" max="5" width="11.00390625" style="10" customWidth="1"/>
    <col min="6" max="8" width="11.7109375" style="10" customWidth="1"/>
    <col min="9" max="9" width="11.57421875" style="10" customWidth="1"/>
    <col min="10" max="10" width="12.28125" style="10" customWidth="1"/>
    <col min="11" max="11" width="12.7109375" style="10" customWidth="1"/>
    <col min="12" max="12" width="12.28125" style="10" customWidth="1"/>
    <col min="13" max="13" width="11.57421875" style="10" customWidth="1"/>
    <col min="14" max="14" width="11.28125" style="10" customWidth="1"/>
    <col min="15" max="15" width="0.2890625" style="7" customWidth="1"/>
    <col min="16" max="16" width="10.28125" style="7" bestFit="1" customWidth="1"/>
    <col min="17" max="18" width="9.28125" style="7" customWidth="1"/>
    <col min="19" max="19" width="10.00390625" style="7" bestFit="1" customWidth="1"/>
    <col min="20" max="16384" width="9.28125" style="7" customWidth="1"/>
  </cols>
  <sheetData>
    <row r="2" spans="1:14" ht="24.75">
      <c r="A2" s="593" t="s">
        <v>119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14" ht="18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608" t="s">
        <v>120</v>
      </c>
      <c r="N3" s="608"/>
    </row>
    <row r="4" spans="1:14" ht="18" customHeight="1" hidden="1">
      <c r="A4" s="609" t="s">
        <v>52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1"/>
    </row>
    <row r="5" spans="1:14" ht="27.75" hidden="1" thickBot="1">
      <c r="A5" s="175" t="s">
        <v>53</v>
      </c>
      <c r="B5" s="176" t="s">
        <v>54</v>
      </c>
      <c r="C5" s="177" t="s">
        <v>55</v>
      </c>
      <c r="D5" s="177" t="s">
        <v>56</v>
      </c>
      <c r="E5" s="177" t="s">
        <v>57</v>
      </c>
      <c r="F5" s="177" t="s">
        <v>58</v>
      </c>
      <c r="G5" s="177" t="s">
        <v>59</v>
      </c>
      <c r="H5" s="177" t="s">
        <v>60</v>
      </c>
      <c r="I5" s="177" t="s">
        <v>61</v>
      </c>
      <c r="J5" s="177" t="s">
        <v>62</v>
      </c>
      <c r="K5" s="177" t="s">
        <v>63</v>
      </c>
      <c r="L5" s="177" t="s">
        <v>64</v>
      </c>
      <c r="M5" s="177" t="s">
        <v>65</v>
      </c>
      <c r="N5" s="178" t="s">
        <v>35</v>
      </c>
    </row>
    <row r="6" spans="1:14" ht="18" hidden="1" thickBot="1">
      <c r="A6" s="179" t="s">
        <v>66</v>
      </c>
      <c r="B6" s="180">
        <v>53.4</v>
      </c>
      <c r="C6" s="181">
        <v>48.2</v>
      </c>
      <c r="D6" s="181">
        <v>51.4</v>
      </c>
      <c r="E6" s="181">
        <v>48.9</v>
      </c>
      <c r="F6" s="181">
        <v>46.7</v>
      </c>
      <c r="G6" s="181">
        <v>43.1</v>
      </c>
      <c r="H6" s="181">
        <v>43</v>
      </c>
      <c r="I6" s="181">
        <v>44.9</v>
      </c>
      <c r="J6" s="181">
        <v>45.3</v>
      </c>
      <c r="K6" s="181">
        <v>50.5</v>
      </c>
      <c r="L6" s="181">
        <v>52.2</v>
      </c>
      <c r="M6" s="181">
        <v>53.5</v>
      </c>
      <c r="N6" s="182">
        <v>581.1</v>
      </c>
    </row>
    <row r="7" spans="1:14" ht="15" hidden="1" thickBot="1">
      <c r="A7" s="183" t="s">
        <v>67</v>
      </c>
      <c r="B7" s="184">
        <v>100.75471698113208</v>
      </c>
      <c r="C7" s="185">
        <v>90.26217228464421</v>
      </c>
      <c r="D7" s="185">
        <v>106.6390041493776</v>
      </c>
      <c r="E7" s="185">
        <v>95.13618677042801</v>
      </c>
      <c r="F7" s="185">
        <v>95.50102249488754</v>
      </c>
      <c r="G7" s="185">
        <v>92.29122055674517</v>
      </c>
      <c r="H7" s="185">
        <v>99.76798143851508</v>
      </c>
      <c r="I7" s="185">
        <v>104.4186046511628</v>
      </c>
      <c r="J7" s="185">
        <v>100.89086859688197</v>
      </c>
      <c r="K7" s="185">
        <v>111.47902869757176</v>
      </c>
      <c r="L7" s="185">
        <v>103.36633663366337</v>
      </c>
      <c r="M7" s="185">
        <v>102.4904214559387</v>
      </c>
      <c r="N7" s="186">
        <v>103.50908443177771</v>
      </c>
    </row>
    <row r="8" spans="1:14" ht="28.5" hidden="1" thickBot="1">
      <c r="A8" s="187" t="s">
        <v>68</v>
      </c>
      <c r="B8" s="184">
        <v>101.13636363636363</v>
      </c>
      <c r="C8" s="185">
        <v>101.47368421052633</v>
      </c>
      <c r="D8" s="185">
        <v>100.19493177387913</v>
      </c>
      <c r="E8" s="185">
        <v>102.08768267223383</v>
      </c>
      <c r="F8" s="185">
        <v>101.30151843817788</v>
      </c>
      <c r="G8" s="185">
        <v>104.3583535108959</v>
      </c>
      <c r="H8" s="185">
        <v>104.87804878048782</v>
      </c>
      <c r="I8" s="185">
        <v>111.41439205955335</v>
      </c>
      <c r="J8" s="185">
        <v>109.42028985507247</v>
      </c>
      <c r="K8" s="185">
        <v>103.06122448979592</v>
      </c>
      <c r="L8" s="185">
        <v>104.81927710843374</v>
      </c>
      <c r="M8" s="185">
        <v>100.94339622641509</v>
      </c>
      <c r="N8" s="188">
        <v>103.50908443177771</v>
      </c>
    </row>
    <row r="9" spans="1:14" ht="15" hidden="1" thickBot="1">
      <c r="A9" s="187"/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8"/>
    </row>
    <row r="10" spans="1:14" ht="18" hidden="1" thickBot="1">
      <c r="A10" s="179" t="s">
        <v>69</v>
      </c>
      <c r="B10" s="189" t="s">
        <v>9</v>
      </c>
      <c r="C10" s="189" t="s">
        <v>9</v>
      </c>
      <c r="D10" s="190">
        <v>153</v>
      </c>
      <c r="E10" s="189" t="s">
        <v>9</v>
      </c>
      <c r="F10" s="189" t="s">
        <v>9</v>
      </c>
      <c r="G10" s="190">
        <v>138.7</v>
      </c>
      <c r="H10" s="189" t="s">
        <v>9</v>
      </c>
      <c r="I10" s="189" t="s">
        <v>9</v>
      </c>
      <c r="J10" s="190">
        <v>133.2</v>
      </c>
      <c r="K10" s="189" t="s">
        <v>9</v>
      </c>
      <c r="L10" s="189" t="s">
        <v>9</v>
      </c>
      <c r="M10" s="190">
        <v>156.2</v>
      </c>
      <c r="N10" s="191" t="s">
        <v>9</v>
      </c>
    </row>
    <row r="11" spans="1:14" ht="15" hidden="1" thickBot="1">
      <c r="A11" s="183" t="s">
        <v>67</v>
      </c>
      <c r="B11" s="192" t="s">
        <v>9</v>
      </c>
      <c r="C11" s="192" t="s">
        <v>9</v>
      </c>
      <c r="D11" s="185">
        <v>100.7905138339921</v>
      </c>
      <c r="E11" s="192" t="s">
        <v>9</v>
      </c>
      <c r="F11" s="192" t="s">
        <v>9</v>
      </c>
      <c r="G11" s="185">
        <v>90.65359477124187</v>
      </c>
      <c r="H11" s="192" t="s">
        <v>9</v>
      </c>
      <c r="I11" s="192" t="s">
        <v>9</v>
      </c>
      <c r="J11" s="185">
        <v>96.0346070656092</v>
      </c>
      <c r="K11" s="192" t="s">
        <v>9</v>
      </c>
      <c r="L11" s="192" t="s">
        <v>9</v>
      </c>
      <c r="M11" s="185">
        <v>117.26726726726726</v>
      </c>
      <c r="N11" s="193" t="s">
        <v>9</v>
      </c>
    </row>
    <row r="12" spans="1:14" ht="28.5" hidden="1" thickBot="1">
      <c r="A12" s="187" t="s">
        <v>68</v>
      </c>
      <c r="B12" s="192" t="s">
        <v>9</v>
      </c>
      <c r="C12" s="192" t="s">
        <v>9</v>
      </c>
      <c r="D12" s="185">
        <v>100.92348284960421</v>
      </c>
      <c r="E12" s="192" t="s">
        <v>9</v>
      </c>
      <c r="F12" s="192" t="s">
        <v>9</v>
      </c>
      <c r="G12" s="185">
        <v>102.51293422025134</v>
      </c>
      <c r="H12" s="192" t="s">
        <v>9</v>
      </c>
      <c r="I12" s="192" t="s">
        <v>9</v>
      </c>
      <c r="J12" s="185">
        <v>108.55745721271394</v>
      </c>
      <c r="K12" s="192" t="s">
        <v>9</v>
      </c>
      <c r="L12" s="192" t="s">
        <v>9</v>
      </c>
      <c r="M12" s="185">
        <v>102.89855072463767</v>
      </c>
      <c r="N12" s="193" t="s">
        <v>9</v>
      </c>
    </row>
    <row r="13" spans="1:14" ht="18" hidden="1" thickBot="1">
      <c r="A13" s="194"/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8"/>
    </row>
    <row r="14" spans="1:14" ht="36" hidden="1" thickBot="1">
      <c r="A14" s="195" t="s">
        <v>70</v>
      </c>
      <c r="B14" s="196">
        <v>53.4</v>
      </c>
      <c r="C14" s="190">
        <v>101.6</v>
      </c>
      <c r="D14" s="190">
        <v>153</v>
      </c>
      <c r="E14" s="190">
        <v>201.9</v>
      </c>
      <c r="F14" s="190">
        <v>248.6</v>
      </c>
      <c r="G14" s="190">
        <v>291.7</v>
      </c>
      <c r="H14" s="190">
        <v>334.7</v>
      </c>
      <c r="I14" s="190">
        <v>379.6</v>
      </c>
      <c r="J14" s="190">
        <v>424.9</v>
      </c>
      <c r="K14" s="190">
        <v>475.4</v>
      </c>
      <c r="L14" s="190">
        <v>527.6</v>
      </c>
      <c r="M14" s="190">
        <v>581.1</v>
      </c>
      <c r="N14" s="197">
        <v>581.1</v>
      </c>
    </row>
    <row r="15" spans="1:14" ht="28.5" hidden="1" thickBot="1">
      <c r="A15" s="198" t="s">
        <v>68</v>
      </c>
      <c r="B15" s="199">
        <v>101.13636363636363</v>
      </c>
      <c r="C15" s="200">
        <v>101.29611166500499</v>
      </c>
      <c r="D15" s="200">
        <v>100.92348284960423</v>
      </c>
      <c r="E15" s="200">
        <v>101.203007518797</v>
      </c>
      <c r="F15" s="200">
        <v>101.22149837133551</v>
      </c>
      <c r="G15" s="200">
        <v>101.67305681422101</v>
      </c>
      <c r="H15" s="200">
        <v>102.07380298871608</v>
      </c>
      <c r="I15" s="200">
        <v>103.09614340032591</v>
      </c>
      <c r="J15" s="200">
        <v>103.7353515625</v>
      </c>
      <c r="K15" s="200">
        <v>103.6633231574357</v>
      </c>
      <c r="L15" s="200">
        <v>103.77655389457122</v>
      </c>
      <c r="M15" s="200">
        <v>103.50908443177771</v>
      </c>
      <c r="N15" s="201">
        <v>103.50908443177771</v>
      </c>
    </row>
    <row r="16" spans="1:14" ht="18" customHeight="1" hidden="1">
      <c r="A16" s="612" t="s">
        <v>11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4"/>
    </row>
    <row r="17" spans="1:14" ht="27.75" hidden="1" thickBot="1">
      <c r="A17" s="175" t="s">
        <v>53</v>
      </c>
      <c r="B17" s="176" t="s">
        <v>54</v>
      </c>
      <c r="C17" s="177" t="s">
        <v>55</v>
      </c>
      <c r="D17" s="177" t="s">
        <v>56</v>
      </c>
      <c r="E17" s="177" t="s">
        <v>57</v>
      </c>
      <c r="F17" s="177" t="s">
        <v>121</v>
      </c>
      <c r="G17" s="177" t="s">
        <v>59</v>
      </c>
      <c r="H17" s="177" t="s">
        <v>60</v>
      </c>
      <c r="I17" s="177" t="s">
        <v>61</v>
      </c>
      <c r="J17" s="177" t="s">
        <v>62</v>
      </c>
      <c r="K17" s="177" t="s">
        <v>63</v>
      </c>
      <c r="L17" s="177" t="s">
        <v>64</v>
      </c>
      <c r="M17" s="177" t="s">
        <v>65</v>
      </c>
      <c r="N17" s="178" t="s">
        <v>35</v>
      </c>
    </row>
    <row r="18" spans="1:14" ht="18" hidden="1" thickBot="1">
      <c r="A18" s="179" t="s">
        <v>66</v>
      </c>
      <c r="B18" s="180">
        <v>58.1</v>
      </c>
      <c r="C18" s="181">
        <v>53.6</v>
      </c>
      <c r="D18" s="181">
        <v>56.1</v>
      </c>
      <c r="E18" s="181">
        <v>53.9</v>
      </c>
      <c r="F18" s="181">
        <v>51.9</v>
      </c>
      <c r="G18" s="181">
        <v>47.3</v>
      </c>
      <c r="H18" s="181">
        <v>47.5</v>
      </c>
      <c r="I18" s="181">
        <v>47.8</v>
      </c>
      <c r="J18" s="181">
        <v>48.9</v>
      </c>
      <c r="K18" s="181">
        <v>54.3</v>
      </c>
      <c r="L18" s="181">
        <v>54.7</v>
      </c>
      <c r="M18" s="181">
        <v>58.5</v>
      </c>
      <c r="N18" s="182">
        <f>SUM(B18:M18)</f>
        <v>632.6</v>
      </c>
    </row>
    <row r="19" spans="1:14" ht="15" hidden="1" thickBot="1">
      <c r="A19" s="183" t="s">
        <v>67</v>
      </c>
      <c r="B19" s="184">
        <f>B18/M6*100</f>
        <v>108.59813084112149</v>
      </c>
      <c r="C19" s="185">
        <f aca="true" t="shared" si="0" ref="C19:M19">C18/B18*100</f>
        <v>92.25473321858864</v>
      </c>
      <c r="D19" s="185">
        <f t="shared" si="0"/>
        <v>104.66417910447761</v>
      </c>
      <c r="E19" s="185">
        <f t="shared" si="0"/>
        <v>96.078431372549</v>
      </c>
      <c r="F19" s="185">
        <f t="shared" si="0"/>
        <v>96.28942486085343</v>
      </c>
      <c r="G19" s="185">
        <f t="shared" si="0"/>
        <v>91.13680154142581</v>
      </c>
      <c r="H19" s="185">
        <f t="shared" si="0"/>
        <v>100.42283298097252</v>
      </c>
      <c r="I19" s="185">
        <f t="shared" si="0"/>
        <v>100.63157894736841</v>
      </c>
      <c r="J19" s="185">
        <f t="shared" si="0"/>
        <v>102.30125523012552</v>
      </c>
      <c r="K19" s="185">
        <f t="shared" si="0"/>
        <v>111.04294478527608</v>
      </c>
      <c r="L19" s="185">
        <f t="shared" si="0"/>
        <v>100.73664825046042</v>
      </c>
      <c r="M19" s="185">
        <f t="shared" si="0"/>
        <v>106.94698354661791</v>
      </c>
      <c r="N19" s="186">
        <f>N18/N6*100</f>
        <v>108.86250215109274</v>
      </c>
    </row>
    <row r="20" spans="1:14" ht="28.5" hidden="1" thickBot="1">
      <c r="A20" s="187" t="s">
        <v>68</v>
      </c>
      <c r="B20" s="184">
        <f aca="true" t="shared" si="1" ref="B20:N20">B18/(B6/100)</f>
        <v>108.80149812734082</v>
      </c>
      <c r="C20" s="185">
        <f t="shared" si="1"/>
        <v>111.20331950207468</v>
      </c>
      <c r="D20" s="185">
        <f t="shared" si="1"/>
        <v>109.14396887159533</v>
      </c>
      <c r="E20" s="185">
        <f t="shared" si="1"/>
        <v>110.22494887525562</v>
      </c>
      <c r="F20" s="185">
        <f t="shared" si="1"/>
        <v>111.13490364025695</v>
      </c>
      <c r="G20" s="185">
        <f t="shared" si="1"/>
        <v>109.74477958236659</v>
      </c>
      <c r="H20" s="185">
        <f t="shared" si="1"/>
        <v>110.46511627906978</v>
      </c>
      <c r="I20" s="185">
        <f t="shared" si="1"/>
        <v>106.4587973273942</v>
      </c>
      <c r="J20" s="185">
        <f t="shared" si="1"/>
        <v>107.94701986754967</v>
      </c>
      <c r="K20" s="185">
        <f t="shared" si="1"/>
        <v>107.52475247524752</v>
      </c>
      <c r="L20" s="185">
        <f t="shared" si="1"/>
        <v>104.78927203065135</v>
      </c>
      <c r="M20" s="185">
        <f t="shared" si="1"/>
        <v>109.34579439252336</v>
      </c>
      <c r="N20" s="188">
        <f t="shared" si="1"/>
        <v>108.86250215109276</v>
      </c>
    </row>
    <row r="21" spans="1:14" ht="15" hidden="1" thickBot="1">
      <c r="A21" s="187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8"/>
    </row>
    <row r="22" spans="1:14" ht="18" hidden="1" thickBot="1">
      <c r="A22" s="179" t="s">
        <v>69</v>
      </c>
      <c r="B22" s="202" t="s">
        <v>9</v>
      </c>
      <c r="C22" s="202" t="s">
        <v>9</v>
      </c>
      <c r="D22" s="190">
        <f>D26</f>
        <v>167.8</v>
      </c>
      <c r="E22" s="189" t="s">
        <v>9</v>
      </c>
      <c r="F22" s="189" t="s">
        <v>9</v>
      </c>
      <c r="G22" s="190">
        <f>G26-D22</f>
        <v>153.10000000000002</v>
      </c>
      <c r="H22" s="202" t="s">
        <v>9</v>
      </c>
      <c r="I22" s="202" t="s">
        <v>9</v>
      </c>
      <c r="J22" s="190">
        <f>J26-G26</f>
        <v>144.2</v>
      </c>
      <c r="K22" s="202" t="s">
        <v>9</v>
      </c>
      <c r="L22" s="202" t="s">
        <v>9</v>
      </c>
      <c r="M22" s="190">
        <f>M26-J26</f>
        <v>167.5</v>
      </c>
      <c r="N22" s="191" t="s">
        <v>9</v>
      </c>
    </row>
    <row r="23" spans="1:14" ht="15" hidden="1" thickBot="1">
      <c r="A23" s="183" t="s">
        <v>67</v>
      </c>
      <c r="B23" s="192" t="s">
        <v>9</v>
      </c>
      <c r="C23" s="192" t="s">
        <v>9</v>
      </c>
      <c r="D23" s="185">
        <f>D22/M10*100</f>
        <v>107.42637644046096</v>
      </c>
      <c r="E23" s="192" t="s">
        <v>9</v>
      </c>
      <c r="F23" s="192" t="s">
        <v>9</v>
      </c>
      <c r="G23" s="185">
        <f>G22/D22*100</f>
        <v>91.23957091775925</v>
      </c>
      <c r="H23" s="192" t="s">
        <v>9</v>
      </c>
      <c r="I23" s="192" t="s">
        <v>9</v>
      </c>
      <c r="J23" s="185">
        <f>J22/G22*100</f>
        <v>94.18680600914433</v>
      </c>
      <c r="K23" s="192" t="s">
        <v>9</v>
      </c>
      <c r="L23" s="192" t="s">
        <v>9</v>
      </c>
      <c r="M23" s="185">
        <f>M22/J22*100</f>
        <v>116.15811373092927</v>
      </c>
      <c r="N23" s="193" t="s">
        <v>9</v>
      </c>
    </row>
    <row r="24" spans="1:14" ht="28.5" hidden="1" thickBot="1">
      <c r="A24" s="187" t="s">
        <v>68</v>
      </c>
      <c r="B24" s="192" t="s">
        <v>9</v>
      </c>
      <c r="C24" s="192" t="s">
        <v>9</v>
      </c>
      <c r="D24" s="185">
        <f>D22/D10*100</f>
        <v>109.6732026143791</v>
      </c>
      <c r="E24" s="192" t="s">
        <v>9</v>
      </c>
      <c r="F24" s="192" t="s">
        <v>9</v>
      </c>
      <c r="G24" s="185">
        <f>G22/G10*100</f>
        <v>110.38211968276859</v>
      </c>
      <c r="H24" s="192" t="s">
        <v>9</v>
      </c>
      <c r="I24" s="192" t="s">
        <v>9</v>
      </c>
      <c r="J24" s="185">
        <f>J22/J10*100</f>
        <v>108.25825825825825</v>
      </c>
      <c r="K24" s="192" t="s">
        <v>9</v>
      </c>
      <c r="L24" s="192" t="s">
        <v>9</v>
      </c>
      <c r="M24" s="185">
        <f>M22/M10*100</f>
        <v>107.23431498079385</v>
      </c>
      <c r="N24" s="193" t="s">
        <v>9</v>
      </c>
    </row>
    <row r="25" spans="1:14" ht="18" hidden="1" thickBot="1">
      <c r="A25" s="194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8"/>
    </row>
    <row r="26" spans="1:14" ht="36" hidden="1" thickBot="1">
      <c r="A26" s="195" t="s">
        <v>70</v>
      </c>
      <c r="B26" s="196">
        <f>B18</f>
        <v>58.1</v>
      </c>
      <c r="C26" s="190">
        <f>B18+C18</f>
        <v>111.7</v>
      </c>
      <c r="D26" s="190">
        <f aca="true" t="shared" si="2" ref="D26:M26">C26+D18</f>
        <v>167.8</v>
      </c>
      <c r="E26" s="190">
        <f t="shared" si="2"/>
        <v>221.70000000000002</v>
      </c>
      <c r="F26" s="190">
        <f t="shared" si="2"/>
        <v>273.6</v>
      </c>
      <c r="G26" s="190">
        <f t="shared" si="2"/>
        <v>320.90000000000003</v>
      </c>
      <c r="H26" s="190">
        <f t="shared" si="2"/>
        <v>368.40000000000003</v>
      </c>
      <c r="I26" s="190">
        <f t="shared" si="2"/>
        <v>416.20000000000005</v>
      </c>
      <c r="J26" s="190">
        <f t="shared" si="2"/>
        <v>465.1</v>
      </c>
      <c r="K26" s="190">
        <f t="shared" si="2"/>
        <v>519.4</v>
      </c>
      <c r="L26" s="190">
        <f t="shared" si="2"/>
        <v>574.1</v>
      </c>
      <c r="M26" s="190">
        <f t="shared" si="2"/>
        <v>632.6</v>
      </c>
      <c r="N26" s="197">
        <f>M26</f>
        <v>632.6</v>
      </c>
    </row>
    <row r="27" spans="1:14" ht="28.5" hidden="1" thickBot="1">
      <c r="A27" s="187" t="s">
        <v>68</v>
      </c>
      <c r="B27" s="184">
        <f aca="true" t="shared" si="3" ref="B27:N27">B26/(B14/100)</f>
        <v>108.80149812734082</v>
      </c>
      <c r="C27" s="184">
        <f t="shared" si="3"/>
        <v>109.94094488188976</v>
      </c>
      <c r="D27" s="185">
        <f t="shared" si="3"/>
        <v>109.6732026143791</v>
      </c>
      <c r="E27" s="185">
        <f t="shared" si="3"/>
        <v>109.80683506686479</v>
      </c>
      <c r="F27" s="185">
        <f t="shared" si="3"/>
        <v>110.0563153660499</v>
      </c>
      <c r="G27" s="185">
        <f t="shared" si="3"/>
        <v>110.01028453890986</v>
      </c>
      <c r="H27" s="185">
        <f t="shared" si="3"/>
        <v>110.06871825515388</v>
      </c>
      <c r="I27" s="185">
        <f t="shared" si="3"/>
        <v>109.64172813487882</v>
      </c>
      <c r="J27" s="185">
        <f t="shared" si="3"/>
        <v>109.46104965874325</v>
      </c>
      <c r="K27" s="185">
        <f t="shared" si="3"/>
        <v>109.25536390408078</v>
      </c>
      <c r="L27" s="185">
        <f t="shared" si="3"/>
        <v>108.81349507202427</v>
      </c>
      <c r="M27" s="185">
        <f t="shared" si="3"/>
        <v>108.86250215109276</v>
      </c>
      <c r="N27" s="188">
        <f t="shared" si="3"/>
        <v>108.86250215109276</v>
      </c>
    </row>
    <row r="28" spans="1:14" ht="18" customHeight="1" hidden="1">
      <c r="A28" s="612" t="s">
        <v>72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4"/>
    </row>
    <row r="29" spans="1:14" ht="27.75" hidden="1" thickBot="1">
      <c r="A29" s="175" t="s">
        <v>53</v>
      </c>
      <c r="B29" s="130" t="s">
        <v>54</v>
      </c>
      <c r="C29" s="131" t="s">
        <v>55</v>
      </c>
      <c r="D29" s="131" t="s">
        <v>56</v>
      </c>
      <c r="E29" s="131" t="s">
        <v>57</v>
      </c>
      <c r="F29" s="131" t="s">
        <v>73</v>
      </c>
      <c r="G29" s="131" t="s">
        <v>59</v>
      </c>
      <c r="H29" s="131" t="s">
        <v>60</v>
      </c>
      <c r="I29" s="131" t="s">
        <v>61</v>
      </c>
      <c r="J29" s="131" t="s">
        <v>62</v>
      </c>
      <c r="K29" s="131" t="s">
        <v>63</v>
      </c>
      <c r="L29" s="177" t="s">
        <v>64</v>
      </c>
      <c r="M29" s="177" t="s">
        <v>122</v>
      </c>
      <c r="N29" s="178" t="s">
        <v>35</v>
      </c>
    </row>
    <row r="30" spans="1:14" ht="18" hidden="1" thickBot="1">
      <c r="A30" s="179" t="s">
        <v>66</v>
      </c>
      <c r="B30" s="138">
        <v>58.9</v>
      </c>
      <c r="C30" s="138">
        <v>53.9</v>
      </c>
      <c r="D30" s="138">
        <v>58.3</v>
      </c>
      <c r="E30" s="138">
        <v>54.7</v>
      </c>
      <c r="F30" s="138">
        <v>52.4</v>
      </c>
      <c r="G30" s="138">
        <v>47.3</v>
      </c>
      <c r="H30" s="138">
        <v>47.9</v>
      </c>
      <c r="I30" s="138">
        <v>48.7</v>
      </c>
      <c r="J30" s="138">
        <v>47.3</v>
      </c>
      <c r="K30" s="138">
        <v>55.4</v>
      </c>
      <c r="L30" s="181">
        <v>56.8</v>
      </c>
      <c r="M30" s="181">
        <v>59.2</v>
      </c>
      <c r="N30" s="182">
        <f>SUM(B30:M30)</f>
        <v>640.8</v>
      </c>
    </row>
    <row r="31" spans="1:14" ht="15" hidden="1" thickBot="1">
      <c r="A31" s="183" t="s">
        <v>67</v>
      </c>
      <c r="B31" s="184">
        <f>B30/M18*100</f>
        <v>100.68376068376068</v>
      </c>
      <c r="C31" s="184">
        <f aca="true" t="shared" si="4" ref="C31:M31">C30/B30*100</f>
        <v>91.51103565365025</v>
      </c>
      <c r="D31" s="185">
        <f t="shared" si="4"/>
        <v>108.16326530612244</v>
      </c>
      <c r="E31" s="185">
        <f t="shared" si="4"/>
        <v>93.82504288164667</v>
      </c>
      <c r="F31" s="185">
        <f t="shared" si="4"/>
        <v>95.79524680073125</v>
      </c>
      <c r="G31" s="185">
        <f t="shared" si="4"/>
        <v>90.26717557251908</v>
      </c>
      <c r="H31" s="185">
        <f t="shared" si="4"/>
        <v>101.26849894291755</v>
      </c>
      <c r="I31" s="185">
        <f t="shared" si="4"/>
        <v>101.67014613778707</v>
      </c>
      <c r="J31" s="185">
        <f t="shared" si="4"/>
        <v>97.12525667351129</v>
      </c>
      <c r="K31" s="185">
        <f t="shared" si="4"/>
        <v>117.12473572938688</v>
      </c>
      <c r="L31" s="185">
        <f t="shared" si="4"/>
        <v>102.52707581227436</v>
      </c>
      <c r="M31" s="185">
        <f t="shared" si="4"/>
        <v>104.22535211267608</v>
      </c>
      <c r="N31" s="186">
        <f>N30/N18*100</f>
        <v>101.29623774897247</v>
      </c>
    </row>
    <row r="32" spans="1:14" ht="28.5" hidden="1" thickBot="1">
      <c r="A32" s="187" t="s">
        <v>68</v>
      </c>
      <c r="B32" s="184">
        <f aca="true" t="shared" si="5" ref="B32:M32">B30/(B18/100)</f>
        <v>101.37693631669536</v>
      </c>
      <c r="C32" s="185">
        <f t="shared" si="5"/>
        <v>100.5597014925373</v>
      </c>
      <c r="D32" s="185">
        <f t="shared" si="5"/>
        <v>103.92156862745097</v>
      </c>
      <c r="E32" s="185">
        <f t="shared" si="5"/>
        <v>101.48423005565863</v>
      </c>
      <c r="F32" s="185">
        <f t="shared" si="5"/>
        <v>100.96339113680153</v>
      </c>
      <c r="G32" s="185">
        <f t="shared" si="5"/>
        <v>100</v>
      </c>
      <c r="H32" s="185">
        <f t="shared" si="5"/>
        <v>100.84210526315789</v>
      </c>
      <c r="I32" s="185">
        <f t="shared" si="5"/>
        <v>101.88284518828453</v>
      </c>
      <c r="J32" s="185">
        <f t="shared" si="5"/>
        <v>96.7280163599182</v>
      </c>
      <c r="K32" s="185">
        <f t="shared" si="5"/>
        <v>102.02578268876613</v>
      </c>
      <c r="L32" s="185">
        <f t="shared" si="5"/>
        <v>103.83912248628883</v>
      </c>
      <c r="M32" s="185">
        <f t="shared" si="5"/>
        <v>101.1965811965812</v>
      </c>
      <c r="N32" s="188">
        <f>N30/N18*100</f>
        <v>101.29623774897247</v>
      </c>
    </row>
    <row r="33" spans="1:14" ht="15" hidden="1" thickBot="1">
      <c r="A33" s="18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8"/>
    </row>
    <row r="34" spans="1:14" ht="18" hidden="1" thickBot="1">
      <c r="A34" s="179" t="s">
        <v>69</v>
      </c>
      <c r="B34" s="202" t="s">
        <v>9</v>
      </c>
      <c r="C34" s="202" t="s">
        <v>9</v>
      </c>
      <c r="D34" s="190">
        <f>SUM(B30:D30)</f>
        <v>171.1</v>
      </c>
      <c r="E34" s="202" t="s">
        <v>9</v>
      </c>
      <c r="F34" s="202" t="s">
        <v>9</v>
      </c>
      <c r="G34" s="190">
        <f>SUM(E30:G30)</f>
        <v>154.39999999999998</v>
      </c>
      <c r="H34" s="202" t="s">
        <v>9</v>
      </c>
      <c r="I34" s="202" t="s">
        <v>9</v>
      </c>
      <c r="J34" s="190">
        <f>SUM(H30:J30)</f>
        <v>143.89999999999998</v>
      </c>
      <c r="K34" s="202" t="s">
        <v>9</v>
      </c>
      <c r="L34" s="202" t="s">
        <v>9</v>
      </c>
      <c r="M34" s="190">
        <f>SUM(K30:M30)</f>
        <v>171.39999999999998</v>
      </c>
      <c r="N34" s="191" t="s">
        <v>9</v>
      </c>
    </row>
    <row r="35" spans="1:14" ht="18" hidden="1" thickBot="1">
      <c r="A35" s="183" t="s">
        <v>67</v>
      </c>
      <c r="B35" s="192" t="s">
        <v>9</v>
      </c>
      <c r="C35" s="192" t="s">
        <v>9</v>
      </c>
      <c r="D35" s="185">
        <f>D34/D22*100</f>
        <v>101.96662693682954</v>
      </c>
      <c r="E35" s="202" t="s">
        <v>9</v>
      </c>
      <c r="F35" s="202" t="s">
        <v>9</v>
      </c>
      <c r="G35" s="185">
        <f>G34/G22*100</f>
        <v>100.84911822338339</v>
      </c>
      <c r="H35" s="202" t="s">
        <v>9</v>
      </c>
      <c r="I35" s="202" t="s">
        <v>9</v>
      </c>
      <c r="J35" s="185">
        <f>J34/G34*100</f>
        <v>93.19948186528497</v>
      </c>
      <c r="K35" s="202" t="s">
        <v>9</v>
      </c>
      <c r="L35" s="202" t="s">
        <v>9</v>
      </c>
      <c r="M35" s="185">
        <f>M34/J34*100</f>
        <v>119.1104933981932</v>
      </c>
      <c r="N35" s="193" t="s">
        <v>9</v>
      </c>
    </row>
    <row r="36" spans="1:14" ht="29.25" hidden="1" thickBot="1">
      <c r="A36" s="187" t="s">
        <v>68</v>
      </c>
      <c r="B36" s="192" t="s">
        <v>9</v>
      </c>
      <c r="C36" s="192" t="s">
        <v>9</v>
      </c>
      <c r="D36" s="185">
        <f>D34/M22*100</f>
        <v>102.14925373134326</v>
      </c>
      <c r="E36" s="202" t="s">
        <v>9</v>
      </c>
      <c r="F36" s="202" t="s">
        <v>9</v>
      </c>
      <c r="G36" s="185">
        <f>G34/D34*100</f>
        <v>90.23962594973699</v>
      </c>
      <c r="H36" s="202" t="s">
        <v>9</v>
      </c>
      <c r="I36" s="202" t="s">
        <v>9</v>
      </c>
      <c r="J36" s="185">
        <f>J34/J22*100</f>
        <v>99.79195561719833</v>
      </c>
      <c r="K36" s="202" t="s">
        <v>9</v>
      </c>
      <c r="L36" s="202" t="s">
        <v>9</v>
      </c>
      <c r="M36" s="185">
        <f>M34/M22*100</f>
        <v>102.32835820895521</v>
      </c>
      <c r="N36" s="193" t="s">
        <v>9</v>
      </c>
    </row>
    <row r="37" spans="1:14" ht="18" hidden="1" thickBot="1">
      <c r="A37" s="194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8"/>
    </row>
    <row r="38" spans="1:15" ht="36" hidden="1" thickBot="1">
      <c r="A38" s="195" t="s">
        <v>70</v>
      </c>
      <c r="B38" s="196">
        <f>B30</f>
        <v>58.9</v>
      </c>
      <c r="C38" s="190">
        <f>B30+C30</f>
        <v>112.8</v>
      </c>
      <c r="D38" s="190">
        <f aca="true" t="shared" si="6" ref="D38:M38">C38+D30</f>
        <v>171.1</v>
      </c>
      <c r="E38" s="190">
        <f t="shared" si="6"/>
        <v>225.8</v>
      </c>
      <c r="F38" s="190">
        <f t="shared" si="6"/>
        <v>278.2</v>
      </c>
      <c r="G38" s="190">
        <f t="shared" si="6"/>
        <v>325.5</v>
      </c>
      <c r="H38" s="190">
        <f t="shared" si="6"/>
        <v>373.4</v>
      </c>
      <c r="I38" s="190">
        <f t="shared" si="6"/>
        <v>422.09999999999997</v>
      </c>
      <c r="J38" s="190">
        <f t="shared" si="6"/>
        <v>469.4</v>
      </c>
      <c r="K38" s="190">
        <f t="shared" si="6"/>
        <v>524.8</v>
      </c>
      <c r="L38" s="190">
        <f t="shared" si="6"/>
        <v>581.5999999999999</v>
      </c>
      <c r="M38" s="190">
        <f t="shared" si="6"/>
        <v>640.8</v>
      </c>
      <c r="N38" s="197">
        <f>N30</f>
        <v>640.8</v>
      </c>
      <c r="O38" s="203">
        <f>K38+M18</f>
        <v>583.3</v>
      </c>
    </row>
    <row r="39" spans="1:14" ht="28.5" hidden="1" thickBot="1">
      <c r="A39" s="187" t="s">
        <v>68</v>
      </c>
      <c r="B39" s="184">
        <f aca="true" t="shared" si="7" ref="B39:L39">B38/(B26/100)</f>
        <v>101.37693631669536</v>
      </c>
      <c r="C39" s="184">
        <f t="shared" si="7"/>
        <v>100.9847806624888</v>
      </c>
      <c r="D39" s="184">
        <f t="shared" si="7"/>
        <v>101.96662693682954</v>
      </c>
      <c r="E39" s="184">
        <f t="shared" si="7"/>
        <v>101.84934596301308</v>
      </c>
      <c r="F39" s="184">
        <f t="shared" si="7"/>
        <v>101.6812865497076</v>
      </c>
      <c r="G39" s="184">
        <f t="shared" si="7"/>
        <v>101.43346837020877</v>
      </c>
      <c r="H39" s="184">
        <f t="shared" si="7"/>
        <v>101.357220412595</v>
      </c>
      <c r="I39" s="184">
        <f t="shared" si="7"/>
        <v>101.41758769822198</v>
      </c>
      <c r="J39" s="184">
        <f t="shared" si="7"/>
        <v>100.92453235863255</v>
      </c>
      <c r="K39" s="184">
        <f t="shared" si="7"/>
        <v>101.03966114747786</v>
      </c>
      <c r="L39" s="184">
        <f t="shared" si="7"/>
        <v>101.30639261452706</v>
      </c>
      <c r="M39" s="185">
        <f>M38/M26*100</f>
        <v>101.29623774897247</v>
      </c>
      <c r="N39" s="188">
        <f>N38/N26*100</f>
        <v>101.29623774897247</v>
      </c>
    </row>
    <row r="40" spans="1:14" ht="18" customHeight="1" hidden="1">
      <c r="A40" s="612" t="s">
        <v>12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4"/>
    </row>
    <row r="41" spans="1:14" ht="27.75" hidden="1" thickBot="1">
      <c r="A41" s="175" t="s">
        <v>53</v>
      </c>
      <c r="B41" s="130" t="s">
        <v>54</v>
      </c>
      <c r="C41" s="131" t="s">
        <v>55</v>
      </c>
      <c r="D41" s="131" t="s">
        <v>56</v>
      </c>
      <c r="E41" s="131" t="s">
        <v>123</v>
      </c>
      <c r="F41" s="131" t="s">
        <v>78</v>
      </c>
      <c r="G41" s="131" t="s">
        <v>124</v>
      </c>
      <c r="H41" s="131" t="s">
        <v>60</v>
      </c>
      <c r="I41" s="131" t="s">
        <v>94</v>
      </c>
      <c r="J41" s="131" t="s">
        <v>62</v>
      </c>
      <c r="K41" s="131" t="s">
        <v>63</v>
      </c>
      <c r="L41" s="131" t="s">
        <v>64</v>
      </c>
      <c r="M41" s="81" t="s">
        <v>65</v>
      </c>
      <c r="N41" s="178" t="s">
        <v>35</v>
      </c>
    </row>
    <row r="42" spans="1:19" ht="18" hidden="1" thickBot="1">
      <c r="A42" s="179" t="s">
        <v>66</v>
      </c>
      <c r="B42" s="138">
        <v>60.8</v>
      </c>
      <c r="C42" s="138">
        <v>55</v>
      </c>
      <c r="D42" s="138">
        <v>58.6</v>
      </c>
      <c r="E42" s="138">
        <v>55</v>
      </c>
      <c r="F42" s="138">
        <v>54.5</v>
      </c>
      <c r="G42" s="138">
        <v>48.9</v>
      </c>
      <c r="H42" s="138">
        <v>49.89</v>
      </c>
      <c r="I42" s="138">
        <v>50.3</v>
      </c>
      <c r="J42" s="138">
        <v>50.7</v>
      </c>
      <c r="K42" s="138">
        <v>54.5</v>
      </c>
      <c r="L42" s="138">
        <v>57.8</v>
      </c>
      <c r="M42" s="181">
        <v>60.2</v>
      </c>
      <c r="N42" s="182">
        <f>SUM(B42:M42)</f>
        <v>656.1899999999999</v>
      </c>
      <c r="S42" s="204"/>
    </row>
    <row r="43" spans="1:14" ht="15" hidden="1" thickBot="1">
      <c r="A43" s="183" t="s">
        <v>67</v>
      </c>
      <c r="B43" s="184">
        <f>B42/M30*100</f>
        <v>102.7027027027027</v>
      </c>
      <c r="C43" s="184">
        <f aca="true" t="shared" si="8" ref="C43:M43">C42/B42*100</f>
        <v>90.46052631578948</v>
      </c>
      <c r="D43" s="184">
        <f t="shared" si="8"/>
        <v>106.54545454545455</v>
      </c>
      <c r="E43" s="184">
        <f t="shared" si="8"/>
        <v>93.85665529010238</v>
      </c>
      <c r="F43" s="184">
        <f t="shared" si="8"/>
        <v>99.0909090909091</v>
      </c>
      <c r="G43" s="184">
        <f t="shared" si="8"/>
        <v>89.72477064220183</v>
      </c>
      <c r="H43" s="184">
        <f t="shared" si="8"/>
        <v>102.02453987730063</v>
      </c>
      <c r="I43" s="184">
        <f t="shared" si="8"/>
        <v>100.8218079775506</v>
      </c>
      <c r="J43" s="184">
        <f t="shared" si="8"/>
        <v>100.79522862823063</v>
      </c>
      <c r="K43" s="184">
        <f t="shared" si="8"/>
        <v>107.49506903353057</v>
      </c>
      <c r="L43" s="184">
        <f t="shared" si="8"/>
        <v>106.05504587155963</v>
      </c>
      <c r="M43" s="184">
        <f t="shared" si="8"/>
        <v>104.15224913494812</v>
      </c>
      <c r="N43" s="186">
        <f>N42/N30*100</f>
        <v>102.40168539325842</v>
      </c>
    </row>
    <row r="44" spans="1:19" ht="29.25" hidden="1" thickBot="1">
      <c r="A44" s="187" t="s">
        <v>68</v>
      </c>
      <c r="B44" s="184">
        <f aca="true" t="shared" si="9" ref="B44:M44">B42/(B30/100)</f>
        <v>103.22580645161291</v>
      </c>
      <c r="C44" s="184">
        <f t="shared" si="9"/>
        <v>102.0408163265306</v>
      </c>
      <c r="D44" s="184">
        <f t="shared" si="9"/>
        <v>100.51457975986278</v>
      </c>
      <c r="E44" s="184">
        <f t="shared" si="9"/>
        <v>100.54844606946983</v>
      </c>
      <c r="F44" s="184">
        <f t="shared" si="9"/>
        <v>104.00763358778626</v>
      </c>
      <c r="G44" s="184">
        <f t="shared" si="9"/>
        <v>103.38266384778012</v>
      </c>
      <c r="H44" s="184">
        <f t="shared" si="9"/>
        <v>104.1544885177453</v>
      </c>
      <c r="I44" s="184">
        <f t="shared" si="9"/>
        <v>103.28542094455851</v>
      </c>
      <c r="J44" s="184">
        <f t="shared" si="9"/>
        <v>107.18816067653277</v>
      </c>
      <c r="K44" s="184">
        <f t="shared" si="9"/>
        <v>98.37545126353791</v>
      </c>
      <c r="L44" s="184">
        <f t="shared" si="9"/>
        <v>101.7605633802817</v>
      </c>
      <c r="M44" s="184">
        <f t="shared" si="9"/>
        <v>101.68918918918918</v>
      </c>
      <c r="N44" s="188">
        <f>N42/N30*100</f>
        <v>102.40168539325842</v>
      </c>
      <c r="S44" s="205"/>
    </row>
    <row r="45" spans="1:14" ht="15" hidden="1" thickBot="1">
      <c r="A45" s="187"/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8"/>
    </row>
    <row r="46" spans="1:14" ht="18" hidden="1" thickBot="1">
      <c r="A46" s="179" t="s">
        <v>69</v>
      </c>
      <c r="B46" s="202" t="s">
        <v>9</v>
      </c>
      <c r="C46" s="202" t="s">
        <v>9</v>
      </c>
      <c r="D46" s="190">
        <f>SUM(B42:D42)</f>
        <v>174.4</v>
      </c>
      <c r="E46" s="202" t="s">
        <v>9</v>
      </c>
      <c r="F46" s="202" t="s">
        <v>9</v>
      </c>
      <c r="G46" s="190">
        <f>SUM(E42:G42)</f>
        <v>158.4</v>
      </c>
      <c r="H46" s="202" t="s">
        <v>9</v>
      </c>
      <c r="I46" s="202" t="s">
        <v>9</v>
      </c>
      <c r="J46" s="190">
        <f>SUM(H42:J42)</f>
        <v>150.89</v>
      </c>
      <c r="K46" s="202" t="s">
        <v>9</v>
      </c>
      <c r="L46" s="202" t="s">
        <v>9</v>
      </c>
      <c r="M46" s="190">
        <f>SUM(K42:M42)</f>
        <v>172.5</v>
      </c>
      <c r="N46" s="206" t="s">
        <v>9</v>
      </c>
    </row>
    <row r="47" spans="1:14" ht="18" hidden="1" thickBot="1">
      <c r="A47" s="183" t="s">
        <v>67</v>
      </c>
      <c r="B47" s="192" t="s">
        <v>9</v>
      </c>
      <c r="C47" s="192" t="s">
        <v>9</v>
      </c>
      <c r="D47" s="185">
        <f>D46/D34*100</f>
        <v>101.92869666861486</v>
      </c>
      <c r="E47" s="202" t="s">
        <v>9</v>
      </c>
      <c r="F47" s="202" t="s">
        <v>9</v>
      </c>
      <c r="G47" s="185">
        <f>G46/D46*100</f>
        <v>90.82568807339449</v>
      </c>
      <c r="H47" s="202" t="s">
        <v>9</v>
      </c>
      <c r="I47" s="202" t="s">
        <v>9</v>
      </c>
      <c r="J47" s="185">
        <f>J46/G46*100</f>
        <v>95.25883838383837</v>
      </c>
      <c r="K47" s="202" t="s">
        <v>9</v>
      </c>
      <c r="L47" s="202" t="s">
        <v>9</v>
      </c>
      <c r="M47" s="185">
        <f>M46/J46*100</f>
        <v>114.32169129829678</v>
      </c>
      <c r="N47" s="206" t="s">
        <v>9</v>
      </c>
    </row>
    <row r="48" spans="1:14" ht="29.25" hidden="1" thickBot="1">
      <c r="A48" s="187" t="s">
        <v>68</v>
      </c>
      <c r="B48" s="192" t="s">
        <v>9</v>
      </c>
      <c r="C48" s="192" t="s">
        <v>9</v>
      </c>
      <c r="D48" s="185">
        <f>D46/M34*100</f>
        <v>101.7502917152859</v>
      </c>
      <c r="E48" s="202" t="s">
        <v>9</v>
      </c>
      <c r="F48" s="202" t="s">
        <v>9</v>
      </c>
      <c r="G48" s="185">
        <f>G46/G34*100</f>
        <v>102.59067357512954</v>
      </c>
      <c r="H48" s="202" t="s">
        <v>9</v>
      </c>
      <c r="I48" s="202" t="s">
        <v>9</v>
      </c>
      <c r="J48" s="185">
        <f>J46/J34*100</f>
        <v>104.85753995830439</v>
      </c>
      <c r="K48" s="202" t="s">
        <v>9</v>
      </c>
      <c r="L48" s="202" t="s">
        <v>9</v>
      </c>
      <c r="M48" s="185">
        <f>M46/M34*100</f>
        <v>100.64177362893818</v>
      </c>
      <c r="N48" s="206" t="s">
        <v>9</v>
      </c>
    </row>
    <row r="49" spans="1:18" ht="18" hidden="1" thickBot="1">
      <c r="A49" s="194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8"/>
      <c r="Q49" s="161"/>
      <c r="R49" s="207"/>
    </row>
    <row r="50" spans="1:18" ht="36" hidden="1" thickBot="1">
      <c r="A50" s="195" t="s">
        <v>70</v>
      </c>
      <c r="B50" s="196">
        <f>B42</f>
        <v>60.8</v>
      </c>
      <c r="C50" s="190">
        <f aca="true" t="shared" si="10" ref="C50:M50">B50+C42</f>
        <v>115.8</v>
      </c>
      <c r="D50" s="190">
        <f t="shared" si="10"/>
        <v>174.4</v>
      </c>
      <c r="E50" s="190">
        <f t="shared" si="10"/>
        <v>229.4</v>
      </c>
      <c r="F50" s="190">
        <f t="shared" si="10"/>
        <v>283.9</v>
      </c>
      <c r="G50" s="190">
        <f t="shared" si="10"/>
        <v>332.79999999999995</v>
      </c>
      <c r="H50" s="190">
        <f t="shared" si="10"/>
        <v>382.68999999999994</v>
      </c>
      <c r="I50" s="190">
        <f t="shared" si="10"/>
        <v>432.98999999999995</v>
      </c>
      <c r="J50" s="190">
        <f t="shared" si="10"/>
        <v>483.68999999999994</v>
      </c>
      <c r="K50" s="190">
        <f t="shared" si="10"/>
        <v>538.1899999999999</v>
      </c>
      <c r="L50" s="190">
        <f t="shared" si="10"/>
        <v>595.9899999999999</v>
      </c>
      <c r="M50" s="190">
        <f t="shared" si="10"/>
        <v>656.1899999999999</v>
      </c>
      <c r="N50" s="197">
        <f>N42</f>
        <v>656.1899999999999</v>
      </c>
      <c r="O50" s="203">
        <f>K50+M30</f>
        <v>597.39</v>
      </c>
      <c r="P50" s="136"/>
      <c r="Q50" s="136"/>
      <c r="R50" s="208"/>
    </row>
    <row r="51" spans="1:18" ht="28.5" hidden="1" thickBot="1">
      <c r="A51" s="209" t="s">
        <v>68</v>
      </c>
      <c r="B51" s="210">
        <f aca="true" t="shared" si="11" ref="B51:M51">B50/(B38/100)</f>
        <v>103.22580645161291</v>
      </c>
      <c r="C51" s="210">
        <f t="shared" si="11"/>
        <v>102.65957446808511</v>
      </c>
      <c r="D51" s="210">
        <f t="shared" si="11"/>
        <v>101.92869666861486</v>
      </c>
      <c r="E51" s="210">
        <f t="shared" si="11"/>
        <v>101.59433126660763</v>
      </c>
      <c r="F51" s="210">
        <f t="shared" si="11"/>
        <v>102.0488856937455</v>
      </c>
      <c r="G51" s="210">
        <f t="shared" si="11"/>
        <v>102.2427035330261</v>
      </c>
      <c r="H51" s="210">
        <f t="shared" si="11"/>
        <v>102.48794858061059</v>
      </c>
      <c r="I51" s="210">
        <f t="shared" si="11"/>
        <v>102.57995735607675</v>
      </c>
      <c r="J51" s="210">
        <f t="shared" si="11"/>
        <v>103.04431188751596</v>
      </c>
      <c r="K51" s="210">
        <f t="shared" si="11"/>
        <v>102.5514481707317</v>
      </c>
      <c r="L51" s="210">
        <f t="shared" si="11"/>
        <v>102.4742090784044</v>
      </c>
      <c r="M51" s="210">
        <f t="shared" si="11"/>
        <v>102.40168539325843</v>
      </c>
      <c r="N51" s="211">
        <f>N50/N38*100</f>
        <v>102.40168539325842</v>
      </c>
      <c r="P51" s="136"/>
      <c r="Q51" s="136"/>
      <c r="R51" s="208"/>
    </row>
    <row r="52" spans="1:14" ht="17.25" customHeight="1" hidden="1">
      <c r="A52" s="618" t="s">
        <v>13</v>
      </c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20"/>
    </row>
    <row r="53" spans="1:14" ht="27.75" hidden="1" thickBot="1">
      <c r="A53" s="212" t="s">
        <v>53</v>
      </c>
      <c r="B53" s="213" t="s">
        <v>54</v>
      </c>
      <c r="C53" s="213" t="s">
        <v>55</v>
      </c>
      <c r="D53" s="213" t="s">
        <v>80</v>
      </c>
      <c r="E53" s="213" t="s">
        <v>90</v>
      </c>
      <c r="F53" s="213" t="s">
        <v>76</v>
      </c>
      <c r="G53" s="213" t="s">
        <v>124</v>
      </c>
      <c r="H53" s="213" t="s">
        <v>60</v>
      </c>
      <c r="I53" s="213" t="s">
        <v>61</v>
      </c>
      <c r="J53" s="213" t="s">
        <v>62</v>
      </c>
      <c r="K53" s="213" t="s">
        <v>63</v>
      </c>
      <c r="L53" s="213" t="s">
        <v>64</v>
      </c>
      <c r="M53" s="214" t="s">
        <v>65</v>
      </c>
      <c r="N53" s="215" t="s">
        <v>35</v>
      </c>
    </row>
    <row r="54" spans="1:19" ht="18" hidden="1" thickBot="1">
      <c r="A54" s="216" t="s">
        <v>66</v>
      </c>
      <c r="B54" s="151">
        <v>60.8</v>
      </c>
      <c r="C54" s="151">
        <v>55</v>
      </c>
      <c r="D54" s="151">
        <v>59.4</v>
      </c>
      <c r="E54" s="151">
        <v>56.2</v>
      </c>
      <c r="F54" s="151">
        <v>53.6</v>
      </c>
      <c r="G54" s="151">
        <v>48.6</v>
      </c>
      <c r="H54" s="151">
        <v>48.5</v>
      </c>
      <c r="I54" s="151">
        <v>47.4</v>
      </c>
      <c r="J54" s="151">
        <v>48.5</v>
      </c>
      <c r="K54" s="151">
        <v>54.2</v>
      </c>
      <c r="L54" s="151">
        <v>58.8</v>
      </c>
      <c r="M54" s="190">
        <v>61.7</v>
      </c>
      <c r="N54" s="197">
        <f>SUM(B54:M54)</f>
        <v>652.7</v>
      </c>
      <c r="S54" s="204"/>
    </row>
    <row r="55" spans="1:14" ht="15" hidden="1" thickBot="1">
      <c r="A55" s="217" t="s">
        <v>67</v>
      </c>
      <c r="B55" s="185">
        <f>B54/M42*100</f>
        <v>100.99667774086379</v>
      </c>
      <c r="C55" s="185">
        <f aca="true" t="shared" si="12" ref="C55:M55">C54/B54*100</f>
        <v>90.46052631578948</v>
      </c>
      <c r="D55" s="185">
        <f t="shared" si="12"/>
        <v>108</v>
      </c>
      <c r="E55" s="185">
        <f t="shared" si="12"/>
        <v>94.61279461279462</v>
      </c>
      <c r="F55" s="185">
        <f t="shared" si="12"/>
        <v>95.37366548042704</v>
      </c>
      <c r="G55" s="185">
        <f t="shared" si="12"/>
        <v>90.67164179104478</v>
      </c>
      <c r="H55" s="185">
        <f t="shared" si="12"/>
        <v>99.79423868312757</v>
      </c>
      <c r="I55" s="185">
        <f t="shared" si="12"/>
        <v>97.73195876288659</v>
      </c>
      <c r="J55" s="185">
        <f t="shared" si="12"/>
        <v>102.32067510548524</v>
      </c>
      <c r="K55" s="185">
        <f t="shared" si="12"/>
        <v>111.75257731958763</v>
      </c>
      <c r="L55" s="185">
        <f t="shared" si="12"/>
        <v>108.4870848708487</v>
      </c>
      <c r="M55" s="185">
        <f t="shared" si="12"/>
        <v>104.93197278911566</v>
      </c>
      <c r="N55" s="186">
        <f>N54/N42*100</f>
        <v>99.46814184915955</v>
      </c>
    </row>
    <row r="56" spans="1:19" ht="29.25" hidden="1" thickBot="1">
      <c r="A56" s="218" t="s">
        <v>68</v>
      </c>
      <c r="B56" s="185">
        <f aca="true" t="shared" si="13" ref="B56:N56">B54/(B42/100)</f>
        <v>100</v>
      </c>
      <c r="C56" s="185">
        <f t="shared" si="13"/>
        <v>99.99999999999999</v>
      </c>
      <c r="D56" s="185">
        <f t="shared" si="13"/>
        <v>101.36518771331059</v>
      </c>
      <c r="E56" s="185">
        <f t="shared" si="13"/>
        <v>102.18181818181817</v>
      </c>
      <c r="F56" s="185">
        <f t="shared" si="13"/>
        <v>98.34862385321101</v>
      </c>
      <c r="G56" s="185">
        <f t="shared" si="13"/>
        <v>99.38650306748467</v>
      </c>
      <c r="H56" s="185">
        <f t="shared" si="13"/>
        <v>97.2138705151333</v>
      </c>
      <c r="I56" s="185">
        <f t="shared" si="13"/>
        <v>94.23459244532803</v>
      </c>
      <c r="J56" s="185">
        <f t="shared" si="13"/>
        <v>95.66074950690336</v>
      </c>
      <c r="K56" s="185">
        <f t="shared" si="13"/>
        <v>99.44954128440367</v>
      </c>
      <c r="L56" s="185">
        <f t="shared" si="13"/>
        <v>101.73010380622837</v>
      </c>
      <c r="M56" s="185">
        <f t="shared" si="13"/>
        <v>102.49169435215947</v>
      </c>
      <c r="N56" s="188">
        <f t="shared" si="13"/>
        <v>99.46814184915955</v>
      </c>
      <c r="S56" s="205"/>
    </row>
    <row r="57" spans="1:14" ht="15" hidden="1" thickBot="1">
      <c r="A57" s="218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8"/>
    </row>
    <row r="58" spans="1:14" ht="18" hidden="1" thickBot="1">
      <c r="A58" s="216" t="s">
        <v>69</v>
      </c>
      <c r="B58" s="219" t="s">
        <v>9</v>
      </c>
      <c r="C58" s="219" t="s">
        <v>9</v>
      </c>
      <c r="D58" s="190">
        <f>SUM(B54:D54)</f>
        <v>175.2</v>
      </c>
      <c r="E58" s="219" t="s">
        <v>9</v>
      </c>
      <c r="F58" s="219" t="s">
        <v>9</v>
      </c>
      <c r="G58" s="190">
        <f>SUM(E54:G54)</f>
        <v>158.4</v>
      </c>
      <c r="H58" s="219" t="s">
        <v>9</v>
      </c>
      <c r="I58" s="219" t="s">
        <v>9</v>
      </c>
      <c r="J58" s="190">
        <f>SUM(H54:J54)</f>
        <v>144.4</v>
      </c>
      <c r="K58" s="219" t="s">
        <v>9</v>
      </c>
      <c r="L58" s="219" t="s">
        <v>9</v>
      </c>
      <c r="M58" s="190">
        <f>SUM(K54:M54)</f>
        <v>174.7</v>
      </c>
      <c r="N58" s="186" t="s">
        <v>9</v>
      </c>
    </row>
    <row r="59" spans="1:15" ht="15" hidden="1" thickBot="1">
      <c r="A59" s="217" t="s">
        <v>67</v>
      </c>
      <c r="B59" s="220" t="s">
        <v>9</v>
      </c>
      <c r="C59" s="220" t="s">
        <v>9</v>
      </c>
      <c r="D59" s="185">
        <f>D58/M46*100</f>
        <v>101.56521739130436</v>
      </c>
      <c r="E59" s="220" t="s">
        <v>9</v>
      </c>
      <c r="F59" s="220" t="s">
        <v>9</v>
      </c>
      <c r="G59" s="185">
        <f>G58/D58*100</f>
        <v>90.41095890410959</v>
      </c>
      <c r="H59" s="220" t="s">
        <v>9</v>
      </c>
      <c r="I59" s="220" t="s">
        <v>9</v>
      </c>
      <c r="J59" s="185">
        <f>J58/G58*100</f>
        <v>91.16161616161617</v>
      </c>
      <c r="K59" s="220" t="s">
        <v>9</v>
      </c>
      <c r="L59" s="220" t="s">
        <v>9</v>
      </c>
      <c r="M59" s="185">
        <f>M58/J58*100</f>
        <v>120.98337950138503</v>
      </c>
      <c r="N59" s="186" t="s">
        <v>9</v>
      </c>
      <c r="O59" s="192" t="s">
        <v>9</v>
      </c>
    </row>
    <row r="60" spans="1:15" ht="28.5" hidden="1" thickBot="1">
      <c r="A60" s="218" t="s">
        <v>68</v>
      </c>
      <c r="B60" s="220" t="s">
        <v>9</v>
      </c>
      <c r="C60" s="220" t="s">
        <v>9</v>
      </c>
      <c r="D60" s="185">
        <f>D58/D50*100</f>
        <v>100.45871559633026</v>
      </c>
      <c r="E60" s="220" t="s">
        <v>9</v>
      </c>
      <c r="F60" s="220" t="s">
        <v>9</v>
      </c>
      <c r="G60" s="185">
        <f>G58/G46*100</f>
        <v>100</v>
      </c>
      <c r="H60" s="220" t="s">
        <v>9</v>
      </c>
      <c r="I60" s="220" t="s">
        <v>9</v>
      </c>
      <c r="J60" s="185">
        <f>J58/J46*100</f>
        <v>95.69885346941481</v>
      </c>
      <c r="K60" s="220" t="s">
        <v>9</v>
      </c>
      <c r="L60" s="220" t="s">
        <v>9</v>
      </c>
      <c r="M60" s="185">
        <f>M58/M46*100</f>
        <v>101.27536231884058</v>
      </c>
      <c r="N60" s="186" t="s">
        <v>9</v>
      </c>
      <c r="O60" s="192" t="s">
        <v>9</v>
      </c>
    </row>
    <row r="61" spans="1:18" ht="18" hidden="1" thickBot="1">
      <c r="A61" s="221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8"/>
      <c r="Q61" s="161"/>
      <c r="R61" s="207"/>
    </row>
    <row r="62" spans="1:18" ht="36" hidden="1" thickBot="1">
      <c r="A62" s="222" t="s">
        <v>70</v>
      </c>
      <c r="B62" s="190">
        <f>B54</f>
        <v>60.8</v>
      </c>
      <c r="C62" s="190">
        <f aca="true" t="shared" si="14" ref="C62:M62">B62+C54</f>
        <v>115.8</v>
      </c>
      <c r="D62" s="190">
        <f t="shared" si="14"/>
        <v>175.2</v>
      </c>
      <c r="E62" s="190">
        <f t="shared" si="14"/>
        <v>231.39999999999998</v>
      </c>
      <c r="F62" s="190">
        <f t="shared" si="14"/>
        <v>285</v>
      </c>
      <c r="G62" s="190">
        <f t="shared" si="14"/>
        <v>333.6</v>
      </c>
      <c r="H62" s="190">
        <f t="shared" si="14"/>
        <v>382.1</v>
      </c>
      <c r="I62" s="190">
        <f t="shared" si="14"/>
        <v>429.5</v>
      </c>
      <c r="J62" s="190">
        <f t="shared" si="14"/>
        <v>478</v>
      </c>
      <c r="K62" s="190">
        <f t="shared" si="14"/>
        <v>532.2</v>
      </c>
      <c r="L62" s="190">
        <f t="shared" si="14"/>
        <v>591</v>
      </c>
      <c r="M62" s="190">
        <f t="shared" si="14"/>
        <v>652.7</v>
      </c>
      <c r="N62" s="197">
        <f>M62</f>
        <v>652.7</v>
      </c>
      <c r="O62" s="203">
        <f>K62+M42</f>
        <v>592.4000000000001</v>
      </c>
      <c r="P62" s="136"/>
      <c r="Q62" s="136"/>
      <c r="R62" s="208"/>
    </row>
    <row r="63" spans="1:18" ht="28.5" hidden="1" thickBot="1">
      <c r="A63" s="223" t="s">
        <v>68</v>
      </c>
      <c r="B63" s="200">
        <f aca="true" t="shared" si="15" ref="B63:N63">B62/(B50/100)</f>
        <v>100</v>
      </c>
      <c r="C63" s="200">
        <f t="shared" si="15"/>
        <v>100</v>
      </c>
      <c r="D63" s="200">
        <f t="shared" si="15"/>
        <v>100.45871559633026</v>
      </c>
      <c r="E63" s="200">
        <f t="shared" si="15"/>
        <v>100.871839581517</v>
      </c>
      <c r="F63" s="200">
        <f t="shared" si="15"/>
        <v>100.3874603733709</v>
      </c>
      <c r="G63" s="200">
        <f t="shared" si="15"/>
        <v>100.24038461538464</v>
      </c>
      <c r="H63" s="200">
        <f t="shared" si="15"/>
        <v>99.84582821604957</v>
      </c>
      <c r="I63" s="200">
        <f t="shared" si="15"/>
        <v>99.19397676620709</v>
      </c>
      <c r="J63" s="200">
        <f t="shared" si="15"/>
        <v>98.82362670305363</v>
      </c>
      <c r="K63" s="200">
        <f t="shared" si="15"/>
        <v>98.88701016369686</v>
      </c>
      <c r="L63" s="200">
        <f t="shared" si="15"/>
        <v>99.16273762982601</v>
      </c>
      <c r="M63" s="200">
        <f t="shared" si="15"/>
        <v>99.46814184915955</v>
      </c>
      <c r="N63" s="201">
        <f t="shared" si="15"/>
        <v>99.46814184915955</v>
      </c>
      <c r="P63" s="136"/>
      <c r="Q63" s="136"/>
      <c r="R63" s="208"/>
    </row>
    <row r="64" spans="1:14" ht="17.25" customHeight="1" hidden="1">
      <c r="A64" s="605" t="s">
        <v>14</v>
      </c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6"/>
      <c r="N64" s="607"/>
    </row>
    <row r="65" spans="1:14" ht="27.75" hidden="1" thickBot="1">
      <c r="A65" s="224" t="s">
        <v>53</v>
      </c>
      <c r="B65" s="147" t="s">
        <v>54</v>
      </c>
      <c r="C65" s="147" t="s">
        <v>96</v>
      </c>
      <c r="D65" s="147" t="s">
        <v>80</v>
      </c>
      <c r="E65" s="147" t="s">
        <v>90</v>
      </c>
      <c r="F65" s="147" t="s">
        <v>78</v>
      </c>
      <c r="G65" s="147" t="s">
        <v>79</v>
      </c>
      <c r="H65" s="147" t="s">
        <v>125</v>
      </c>
      <c r="I65" s="147" t="s">
        <v>75</v>
      </c>
      <c r="J65" s="147" t="s">
        <v>86</v>
      </c>
      <c r="K65" s="147" t="s">
        <v>126</v>
      </c>
      <c r="L65" s="147" t="s">
        <v>88</v>
      </c>
      <c r="M65" s="148" t="s">
        <v>111</v>
      </c>
      <c r="N65" s="149" t="s">
        <v>35</v>
      </c>
    </row>
    <row r="66" spans="1:19" ht="18" hidden="1" thickBot="1">
      <c r="A66" s="216" t="s">
        <v>66</v>
      </c>
      <c r="B66" s="151">
        <v>61.7</v>
      </c>
      <c r="C66" s="151">
        <v>58</v>
      </c>
      <c r="D66" s="151">
        <v>60.6</v>
      </c>
      <c r="E66" s="151">
        <v>57.8</v>
      </c>
      <c r="F66" s="151">
        <v>56.2</v>
      </c>
      <c r="G66" s="151">
        <v>51.6</v>
      </c>
      <c r="H66" s="151">
        <v>49.3</v>
      </c>
      <c r="I66" s="151">
        <v>48.5</v>
      </c>
      <c r="J66" s="151">
        <v>52</v>
      </c>
      <c r="K66" s="151">
        <v>56.1</v>
      </c>
      <c r="L66" s="151">
        <v>54.6</v>
      </c>
      <c r="M66" s="190">
        <v>57.6</v>
      </c>
      <c r="N66" s="197">
        <v>664</v>
      </c>
      <c r="S66" s="204"/>
    </row>
    <row r="67" spans="1:14" ht="15" hidden="1" thickBot="1">
      <c r="A67" s="217" t="s">
        <v>67</v>
      </c>
      <c r="B67" s="185">
        <v>100</v>
      </c>
      <c r="C67" s="185">
        <v>94.0032414910859</v>
      </c>
      <c r="D67" s="185">
        <v>104.48275862068965</v>
      </c>
      <c r="E67" s="185">
        <v>95.37953795379536</v>
      </c>
      <c r="F67" s="185">
        <v>97.23183391003461</v>
      </c>
      <c r="G67" s="185">
        <v>91.81494661921707</v>
      </c>
      <c r="H67" s="185">
        <v>95.54263565891472</v>
      </c>
      <c r="I67" s="185">
        <v>98.37728194726168</v>
      </c>
      <c r="J67" s="185">
        <v>107.21649484536083</v>
      </c>
      <c r="K67" s="185">
        <v>107.88461538461537</v>
      </c>
      <c r="L67" s="185">
        <v>97.32620320855615</v>
      </c>
      <c r="M67" s="185">
        <v>105.4945054945055</v>
      </c>
      <c r="N67" s="186">
        <v>101.73127010877894</v>
      </c>
    </row>
    <row r="68" spans="1:19" ht="29.25" hidden="1" thickBot="1">
      <c r="A68" s="218" t="s">
        <v>68</v>
      </c>
      <c r="B68" s="185">
        <v>101.48026315789474</v>
      </c>
      <c r="C68" s="185">
        <v>105.45454545454544</v>
      </c>
      <c r="D68" s="185">
        <v>102.02020202020202</v>
      </c>
      <c r="E68" s="185">
        <v>102.84697508896795</v>
      </c>
      <c r="F68" s="185">
        <v>104.85074626865672</v>
      </c>
      <c r="G68" s="185">
        <v>106.17283950617285</v>
      </c>
      <c r="H68" s="185">
        <v>101.64948453608247</v>
      </c>
      <c r="I68" s="185">
        <v>102.32067510548524</v>
      </c>
      <c r="J68" s="185">
        <v>107.21649484536083</v>
      </c>
      <c r="K68" s="185">
        <v>103.50553505535055</v>
      </c>
      <c r="L68" s="185">
        <v>92.85714285714286</v>
      </c>
      <c r="M68" s="185">
        <v>93.354943273906</v>
      </c>
      <c r="N68" s="188">
        <v>101.73127010877893</v>
      </c>
      <c r="S68" s="205"/>
    </row>
    <row r="69" spans="1:14" ht="15" hidden="1" thickBot="1">
      <c r="A69" s="218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8"/>
    </row>
    <row r="70" spans="1:14" ht="18" hidden="1" thickBot="1">
      <c r="A70" s="216" t="s">
        <v>69</v>
      </c>
      <c r="B70" s="219" t="s">
        <v>9</v>
      </c>
      <c r="C70" s="219" t="s">
        <v>9</v>
      </c>
      <c r="D70" s="190">
        <v>180.3</v>
      </c>
      <c r="E70" s="219" t="s">
        <v>9</v>
      </c>
      <c r="F70" s="219" t="s">
        <v>9</v>
      </c>
      <c r="G70" s="190">
        <v>165.6</v>
      </c>
      <c r="H70" s="219" t="s">
        <v>9</v>
      </c>
      <c r="I70" s="219" t="s">
        <v>9</v>
      </c>
      <c r="J70" s="190">
        <v>149.8</v>
      </c>
      <c r="K70" s="219" t="s">
        <v>9</v>
      </c>
      <c r="L70" s="219" t="s">
        <v>9</v>
      </c>
      <c r="M70" s="190">
        <v>168.3</v>
      </c>
      <c r="N70" s="225" t="s">
        <v>9</v>
      </c>
    </row>
    <row r="71" spans="1:15" ht="15" hidden="1" thickBot="1">
      <c r="A71" s="217" t="s">
        <v>67</v>
      </c>
      <c r="B71" s="220" t="s">
        <v>9</v>
      </c>
      <c r="C71" s="220" t="s">
        <v>9</v>
      </c>
      <c r="D71" s="185">
        <v>103.20549513451634</v>
      </c>
      <c r="E71" s="220" t="s">
        <v>9</v>
      </c>
      <c r="F71" s="220" t="s">
        <v>9</v>
      </c>
      <c r="G71" s="185">
        <v>91.84692179700498</v>
      </c>
      <c r="H71" s="220" t="s">
        <v>9</v>
      </c>
      <c r="I71" s="220" t="s">
        <v>9</v>
      </c>
      <c r="J71" s="185">
        <v>90.45893719806764</v>
      </c>
      <c r="K71" s="220" t="s">
        <v>9</v>
      </c>
      <c r="L71" s="220" t="s">
        <v>9</v>
      </c>
      <c r="M71" s="185">
        <v>112.34979973297729</v>
      </c>
      <c r="N71" s="186"/>
      <c r="O71" s="192" t="s">
        <v>9</v>
      </c>
    </row>
    <row r="72" spans="1:15" ht="28.5" hidden="1" thickBot="1">
      <c r="A72" s="218" t="s">
        <v>68</v>
      </c>
      <c r="B72" s="220" t="s">
        <v>9</v>
      </c>
      <c r="C72" s="220" t="s">
        <v>9</v>
      </c>
      <c r="D72" s="185">
        <v>102.91095890410959</v>
      </c>
      <c r="E72" s="220" t="s">
        <v>9</v>
      </c>
      <c r="F72" s="220" t="s">
        <v>9</v>
      </c>
      <c r="G72" s="185">
        <v>104.54545454545455</v>
      </c>
      <c r="H72" s="220" t="s">
        <v>9</v>
      </c>
      <c r="I72" s="220" t="s">
        <v>9</v>
      </c>
      <c r="J72" s="185">
        <v>103.73961218836565</v>
      </c>
      <c r="K72" s="220" t="s">
        <v>9</v>
      </c>
      <c r="L72" s="220" t="s">
        <v>9</v>
      </c>
      <c r="M72" s="185">
        <v>96.33657698912423</v>
      </c>
      <c r="N72" s="186"/>
      <c r="O72" s="192" t="s">
        <v>9</v>
      </c>
    </row>
    <row r="73" spans="1:18" ht="18" hidden="1" thickBot="1">
      <c r="A73" s="221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8"/>
      <c r="Q73" s="161"/>
      <c r="R73" s="207"/>
    </row>
    <row r="74" spans="1:18" ht="36" hidden="1" thickBot="1">
      <c r="A74" s="222" t="s">
        <v>70</v>
      </c>
      <c r="B74" s="190">
        <v>61.7</v>
      </c>
      <c r="C74" s="190">
        <v>119.7</v>
      </c>
      <c r="D74" s="190">
        <v>180.3</v>
      </c>
      <c r="E74" s="190">
        <v>238.1</v>
      </c>
      <c r="F74" s="190">
        <v>294.3</v>
      </c>
      <c r="G74" s="190">
        <v>345.9</v>
      </c>
      <c r="H74" s="190">
        <v>395.2</v>
      </c>
      <c r="I74" s="190">
        <v>443.7</v>
      </c>
      <c r="J74" s="190">
        <v>495.7</v>
      </c>
      <c r="K74" s="190">
        <v>551.8</v>
      </c>
      <c r="L74" s="190">
        <v>606.4</v>
      </c>
      <c r="M74" s="190">
        <v>664</v>
      </c>
      <c r="N74" s="197">
        <v>664</v>
      </c>
      <c r="O74" s="203">
        <f>K74+M54</f>
        <v>613.5</v>
      </c>
      <c r="P74" s="136"/>
      <c r="Q74" s="136"/>
      <c r="R74" s="208"/>
    </row>
    <row r="75" spans="1:18" ht="28.5" hidden="1" thickBot="1">
      <c r="A75" s="218" t="s">
        <v>68</v>
      </c>
      <c r="B75" s="185">
        <v>101.48026315789474</v>
      </c>
      <c r="C75" s="185">
        <v>103.3678756476684</v>
      </c>
      <c r="D75" s="185">
        <v>102.9109589041096</v>
      </c>
      <c r="E75" s="185">
        <v>102.89541918755404</v>
      </c>
      <c r="F75" s="185">
        <v>103.26315789473685</v>
      </c>
      <c r="G75" s="185">
        <v>103.68705035971223</v>
      </c>
      <c r="H75" s="185">
        <v>103.42842187908926</v>
      </c>
      <c r="I75" s="185">
        <v>103.30616996507568</v>
      </c>
      <c r="J75" s="185">
        <v>103.7029288702929</v>
      </c>
      <c r="K75" s="185">
        <v>103.68282600526119</v>
      </c>
      <c r="L75" s="185">
        <v>102.60575296108293</v>
      </c>
      <c r="M75" s="185">
        <v>101.73127010877893</v>
      </c>
      <c r="N75" s="188">
        <v>101.73127010877893</v>
      </c>
      <c r="P75" s="136"/>
      <c r="Q75" s="136"/>
      <c r="R75" s="208"/>
    </row>
    <row r="76" spans="1:14" ht="17.25" customHeight="1" hidden="1">
      <c r="A76" s="621" t="s">
        <v>4</v>
      </c>
      <c r="B76" s="619"/>
      <c r="C76" s="619"/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22"/>
    </row>
    <row r="77" spans="1:16" ht="27.75" hidden="1" thickBot="1">
      <c r="A77" s="224" t="s">
        <v>53</v>
      </c>
      <c r="B77" s="147" t="s">
        <v>54</v>
      </c>
      <c r="C77" s="147" t="s">
        <v>96</v>
      </c>
      <c r="D77" s="147" t="s">
        <v>127</v>
      </c>
      <c r="E77" s="147" t="s">
        <v>128</v>
      </c>
      <c r="F77" s="147" t="s">
        <v>129</v>
      </c>
      <c r="G77" s="147" t="s">
        <v>83</v>
      </c>
      <c r="H77" s="147" t="s">
        <v>84</v>
      </c>
      <c r="I77" s="147" t="s">
        <v>85</v>
      </c>
      <c r="J77" s="147" t="s">
        <v>86</v>
      </c>
      <c r="K77" s="147" t="s">
        <v>87</v>
      </c>
      <c r="L77" s="147" t="s">
        <v>88</v>
      </c>
      <c r="M77" s="147" t="s">
        <v>89</v>
      </c>
      <c r="N77" s="149" t="s">
        <v>35</v>
      </c>
      <c r="P77" s="159"/>
    </row>
    <row r="78" spans="1:14" ht="18" hidden="1" thickBot="1">
      <c r="A78" s="216" t="s">
        <v>66</v>
      </c>
      <c r="B78" s="151">
        <v>55</v>
      </c>
      <c r="C78" s="151">
        <v>49.4</v>
      </c>
      <c r="D78" s="151">
        <v>48.9</v>
      </c>
      <c r="E78" s="151">
        <v>44.1</v>
      </c>
      <c r="F78" s="151">
        <v>40.2</v>
      </c>
      <c r="G78" s="151">
        <v>36.6</v>
      </c>
      <c r="H78" s="151">
        <v>41.7</v>
      </c>
      <c r="I78" s="151">
        <v>43.5</v>
      </c>
      <c r="J78" s="151">
        <v>46</v>
      </c>
      <c r="K78" s="151">
        <v>55.9</v>
      </c>
      <c r="L78" s="151">
        <v>58.2</v>
      </c>
      <c r="M78" s="190">
        <v>63.1</v>
      </c>
      <c r="N78" s="197">
        <f>SUM(B78:M78)</f>
        <v>582.6</v>
      </c>
    </row>
    <row r="79" spans="1:14" ht="15" hidden="1" thickBot="1">
      <c r="A79" s="217" t="s">
        <v>67</v>
      </c>
      <c r="B79" s="185">
        <f>B78/B66*100</f>
        <v>89.14100486223663</v>
      </c>
      <c r="C79" s="185">
        <f aca="true" t="shared" si="16" ref="C79:M79">C78/B78*100</f>
        <v>89.81818181818181</v>
      </c>
      <c r="D79" s="185">
        <f t="shared" si="16"/>
        <v>98.98785425101214</v>
      </c>
      <c r="E79" s="185">
        <f t="shared" si="16"/>
        <v>90.1840490797546</v>
      </c>
      <c r="F79" s="185">
        <f t="shared" si="16"/>
        <v>91.15646258503402</v>
      </c>
      <c r="G79" s="185">
        <f t="shared" si="16"/>
        <v>91.04477611940298</v>
      </c>
      <c r="H79" s="185">
        <f t="shared" si="16"/>
        <v>113.9344262295082</v>
      </c>
      <c r="I79" s="185">
        <f t="shared" si="16"/>
        <v>104.31654676258992</v>
      </c>
      <c r="J79" s="185">
        <f t="shared" si="16"/>
        <v>105.74712643678161</v>
      </c>
      <c r="K79" s="185">
        <f t="shared" si="16"/>
        <v>121.52173913043478</v>
      </c>
      <c r="L79" s="185">
        <f t="shared" si="16"/>
        <v>104.11449016100181</v>
      </c>
      <c r="M79" s="185">
        <f t="shared" si="16"/>
        <v>108.41924398625429</v>
      </c>
      <c r="N79" s="186">
        <f>N78/N66*100</f>
        <v>87.7409638554217</v>
      </c>
    </row>
    <row r="80" spans="1:14" ht="28.5" hidden="1" thickBot="1">
      <c r="A80" s="218" t="s">
        <v>68</v>
      </c>
      <c r="B80" s="185">
        <f aca="true" t="shared" si="17" ref="B80:N80">B78/(B66/100)</f>
        <v>89.14100486223663</v>
      </c>
      <c r="C80" s="185">
        <f t="shared" si="17"/>
        <v>85.17241379310344</v>
      </c>
      <c r="D80" s="185">
        <f t="shared" si="17"/>
        <v>80.6930693069307</v>
      </c>
      <c r="E80" s="185">
        <f t="shared" si="17"/>
        <v>76.29757785467129</v>
      </c>
      <c r="F80" s="185">
        <f t="shared" si="17"/>
        <v>71.53024911032028</v>
      </c>
      <c r="G80" s="185">
        <f t="shared" si="17"/>
        <v>70.93023255813954</v>
      </c>
      <c r="H80" s="185">
        <f t="shared" si="17"/>
        <v>84.5841784989858</v>
      </c>
      <c r="I80" s="185">
        <f t="shared" si="17"/>
        <v>89.69072164948454</v>
      </c>
      <c r="J80" s="185">
        <f t="shared" si="17"/>
        <v>88.46153846153845</v>
      </c>
      <c r="K80" s="185">
        <f t="shared" si="17"/>
        <v>99.6434937611408</v>
      </c>
      <c r="L80" s="185">
        <f t="shared" si="17"/>
        <v>106.59340659340658</v>
      </c>
      <c r="M80" s="185">
        <f t="shared" si="17"/>
        <v>109.5486111111111</v>
      </c>
      <c r="N80" s="188">
        <f t="shared" si="17"/>
        <v>87.7409638554217</v>
      </c>
    </row>
    <row r="81" spans="1:14" ht="15" hidden="1" thickBot="1">
      <c r="A81" s="218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8"/>
    </row>
    <row r="82" spans="1:14" ht="18" hidden="1" thickBot="1">
      <c r="A82" s="216" t="s">
        <v>69</v>
      </c>
      <c r="B82" s="219" t="s">
        <v>9</v>
      </c>
      <c r="C82" s="219" t="s">
        <v>9</v>
      </c>
      <c r="D82" s="190">
        <f>SUM(B78:D78)</f>
        <v>153.3</v>
      </c>
      <c r="E82" s="219" t="s">
        <v>9</v>
      </c>
      <c r="F82" s="219" t="s">
        <v>9</v>
      </c>
      <c r="G82" s="190">
        <f>SUM(E78:G78)</f>
        <v>120.9</v>
      </c>
      <c r="H82" s="219" t="s">
        <v>9</v>
      </c>
      <c r="I82" s="219" t="s">
        <v>9</v>
      </c>
      <c r="J82" s="190">
        <f>SUM(H78:J78)</f>
        <v>131.2</v>
      </c>
      <c r="K82" s="219" t="s">
        <v>9</v>
      </c>
      <c r="L82" s="219" t="s">
        <v>9</v>
      </c>
      <c r="M82" s="190">
        <f>SUM(K78:M78)</f>
        <v>177.2</v>
      </c>
      <c r="N82" s="225" t="s">
        <v>9</v>
      </c>
    </row>
    <row r="83" spans="1:14" ht="15" hidden="1" thickBot="1">
      <c r="A83" s="217" t="s">
        <v>67</v>
      </c>
      <c r="B83" s="220" t="s">
        <v>9</v>
      </c>
      <c r="C83" s="220" t="s">
        <v>9</v>
      </c>
      <c r="D83" s="185">
        <f>D82/M70*100</f>
        <v>91.0873440285205</v>
      </c>
      <c r="E83" s="220" t="s">
        <v>9</v>
      </c>
      <c r="F83" s="220" t="s">
        <v>9</v>
      </c>
      <c r="G83" s="185">
        <f>G82/D82*100</f>
        <v>78.86497064579257</v>
      </c>
      <c r="H83" s="220" t="s">
        <v>9</v>
      </c>
      <c r="I83" s="220" t="s">
        <v>9</v>
      </c>
      <c r="J83" s="185">
        <f>J82/G82*100</f>
        <v>108.5194375516956</v>
      </c>
      <c r="K83" s="220" t="s">
        <v>9</v>
      </c>
      <c r="L83" s="220" t="s">
        <v>9</v>
      </c>
      <c r="M83" s="185">
        <f>M82/J82*100</f>
        <v>135.0609756097561</v>
      </c>
      <c r="N83" s="186" t="s">
        <v>9</v>
      </c>
    </row>
    <row r="84" spans="1:14" ht="28.5" hidden="1" thickBot="1">
      <c r="A84" s="218" t="s">
        <v>68</v>
      </c>
      <c r="B84" s="220" t="s">
        <v>9</v>
      </c>
      <c r="C84" s="220" t="s">
        <v>9</v>
      </c>
      <c r="D84" s="185">
        <f>D82/D70*100</f>
        <v>85.02495840266224</v>
      </c>
      <c r="E84" s="220" t="s">
        <v>9</v>
      </c>
      <c r="F84" s="220" t="s">
        <v>9</v>
      </c>
      <c r="G84" s="185">
        <f>G82/G70*100</f>
        <v>73.0072463768116</v>
      </c>
      <c r="H84" s="220" t="s">
        <v>9</v>
      </c>
      <c r="I84" s="220" t="s">
        <v>9</v>
      </c>
      <c r="J84" s="185">
        <f>J82/J70*100</f>
        <v>87.58344459279037</v>
      </c>
      <c r="K84" s="220" t="s">
        <v>9</v>
      </c>
      <c r="L84" s="220" t="s">
        <v>9</v>
      </c>
      <c r="M84" s="185">
        <f>M82/M70*100</f>
        <v>105.28817587641115</v>
      </c>
      <c r="N84" s="186" t="s">
        <v>9</v>
      </c>
    </row>
    <row r="85" spans="1:14" ht="18" hidden="1" thickBot="1">
      <c r="A85" s="221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8"/>
    </row>
    <row r="86" spans="1:14" ht="36" hidden="1" thickBot="1">
      <c r="A86" s="222" t="s">
        <v>70</v>
      </c>
      <c r="B86" s="190">
        <f>B78</f>
        <v>55</v>
      </c>
      <c r="C86" s="190">
        <f aca="true" t="shared" si="18" ref="C86:M86">B86+C78</f>
        <v>104.4</v>
      </c>
      <c r="D86" s="190">
        <f t="shared" si="18"/>
        <v>153.3</v>
      </c>
      <c r="E86" s="190">
        <f t="shared" si="18"/>
        <v>197.4</v>
      </c>
      <c r="F86" s="190">
        <f t="shared" si="18"/>
        <v>237.60000000000002</v>
      </c>
      <c r="G86" s="190">
        <f t="shared" si="18"/>
        <v>274.20000000000005</v>
      </c>
      <c r="H86" s="190">
        <f t="shared" si="18"/>
        <v>315.90000000000003</v>
      </c>
      <c r="I86" s="190">
        <f t="shared" si="18"/>
        <v>359.40000000000003</v>
      </c>
      <c r="J86" s="190">
        <f t="shared" si="18"/>
        <v>405.40000000000003</v>
      </c>
      <c r="K86" s="190">
        <f t="shared" si="18"/>
        <v>461.3</v>
      </c>
      <c r="L86" s="190">
        <f t="shared" si="18"/>
        <v>519.5</v>
      </c>
      <c r="M86" s="190">
        <f t="shared" si="18"/>
        <v>582.6</v>
      </c>
      <c r="N86" s="197">
        <f>N78</f>
        <v>582.6</v>
      </c>
    </row>
    <row r="87" spans="1:16" ht="28.5" hidden="1" thickBot="1">
      <c r="A87" s="218" t="s">
        <v>68</v>
      </c>
      <c r="B87" s="185">
        <f aca="true" t="shared" si="19" ref="B87:N87">B86/(B74/100)</f>
        <v>89.14100486223663</v>
      </c>
      <c r="C87" s="185">
        <f t="shared" si="19"/>
        <v>87.21804511278195</v>
      </c>
      <c r="D87" s="185">
        <f t="shared" si="19"/>
        <v>85.02495840266222</v>
      </c>
      <c r="E87" s="185">
        <f t="shared" si="19"/>
        <v>82.90634187316255</v>
      </c>
      <c r="F87" s="185">
        <f t="shared" si="19"/>
        <v>80.73394495412845</v>
      </c>
      <c r="G87" s="185">
        <f t="shared" si="19"/>
        <v>79.27146574154382</v>
      </c>
      <c r="H87" s="185">
        <f t="shared" si="19"/>
        <v>79.9342105263158</v>
      </c>
      <c r="I87" s="185">
        <f t="shared" si="19"/>
        <v>81.00067613252197</v>
      </c>
      <c r="J87" s="185">
        <f t="shared" si="19"/>
        <v>81.78333669558201</v>
      </c>
      <c r="K87" s="185">
        <f t="shared" si="19"/>
        <v>83.59913011960856</v>
      </c>
      <c r="L87" s="185">
        <f t="shared" si="19"/>
        <v>85.66952506596306</v>
      </c>
      <c r="M87" s="185">
        <f t="shared" si="19"/>
        <v>87.7409638554217</v>
      </c>
      <c r="N87" s="188">
        <f t="shared" si="19"/>
        <v>87.7409638554217</v>
      </c>
      <c r="P87" s="161"/>
    </row>
    <row r="88" spans="1:14" ht="17.25" customHeight="1" hidden="1">
      <c r="A88" s="621" t="s">
        <v>5</v>
      </c>
      <c r="B88" s="619"/>
      <c r="C88" s="619"/>
      <c r="D88" s="619"/>
      <c r="E88" s="619"/>
      <c r="F88" s="619"/>
      <c r="G88" s="619"/>
      <c r="H88" s="619"/>
      <c r="I88" s="619"/>
      <c r="J88" s="619"/>
      <c r="K88" s="619"/>
      <c r="L88" s="619"/>
      <c r="M88" s="619"/>
      <c r="N88" s="622"/>
    </row>
    <row r="89" spans="1:16" ht="27.75" hidden="1" thickBot="1">
      <c r="A89" s="224" t="s">
        <v>53</v>
      </c>
      <c r="B89" s="164" t="s">
        <v>54</v>
      </c>
      <c r="C89" s="164" t="s">
        <v>96</v>
      </c>
      <c r="D89" s="164" t="s">
        <v>113</v>
      </c>
      <c r="E89" s="164" t="s">
        <v>130</v>
      </c>
      <c r="F89" s="147" t="s">
        <v>131</v>
      </c>
      <c r="G89" s="147" t="s">
        <v>132</v>
      </c>
      <c r="H89" s="147" t="s">
        <v>93</v>
      </c>
      <c r="I89" s="147" t="s">
        <v>94</v>
      </c>
      <c r="J89" s="147" t="s">
        <v>86</v>
      </c>
      <c r="K89" s="147" t="s">
        <v>126</v>
      </c>
      <c r="L89" s="147" t="s">
        <v>133</v>
      </c>
      <c r="M89" s="147" t="s">
        <v>134</v>
      </c>
      <c r="N89" s="149" t="s">
        <v>35</v>
      </c>
      <c r="P89" s="159"/>
    </row>
    <row r="90" spans="1:14" ht="18" hidden="1" thickBot="1">
      <c r="A90" s="216" t="s">
        <v>66</v>
      </c>
      <c r="B90" s="226">
        <v>58.844800000000006</v>
      </c>
      <c r="C90" s="226">
        <v>52.8647</v>
      </c>
      <c r="D90" s="227">
        <v>54.9032</v>
      </c>
      <c r="E90" s="227">
        <v>51.1109</v>
      </c>
      <c r="F90" s="151">
        <v>46.0599</v>
      </c>
      <c r="G90" s="151">
        <v>39.3224</v>
      </c>
      <c r="H90" s="151">
        <v>39.4131</v>
      </c>
      <c r="I90" s="151">
        <v>39.171099999999996</v>
      </c>
      <c r="J90" s="151">
        <v>43.6781</v>
      </c>
      <c r="K90" s="151">
        <v>53.1379</v>
      </c>
      <c r="L90" s="151">
        <v>54.4814</v>
      </c>
      <c r="M90" s="190">
        <v>58.065400000000004</v>
      </c>
      <c r="N90" s="197">
        <f>SUM(B90:M90)</f>
        <v>591.0528999999999</v>
      </c>
    </row>
    <row r="91" spans="1:14" ht="15" hidden="1" thickBot="1">
      <c r="A91" s="217" t="s">
        <v>67</v>
      </c>
      <c r="B91" s="185">
        <f>B90/M78*100</f>
        <v>93.25641838351824</v>
      </c>
      <c r="C91" s="185">
        <f aca="true" t="shared" si="20" ref="C91:M91">C90/B90*100</f>
        <v>89.8375047582794</v>
      </c>
      <c r="D91" s="185">
        <f t="shared" si="20"/>
        <v>103.85607030778571</v>
      </c>
      <c r="E91" s="185">
        <f t="shared" si="20"/>
        <v>93.09275233501873</v>
      </c>
      <c r="F91" s="185">
        <f t="shared" si="20"/>
        <v>90.11756787691078</v>
      </c>
      <c r="G91" s="185">
        <f t="shared" si="20"/>
        <v>85.3723086676263</v>
      </c>
      <c r="H91" s="185">
        <f t="shared" si="20"/>
        <v>100.23065733525928</v>
      </c>
      <c r="I91" s="185">
        <f t="shared" si="20"/>
        <v>99.38599095224683</v>
      </c>
      <c r="J91" s="185">
        <f t="shared" si="20"/>
        <v>111.5059316690111</v>
      </c>
      <c r="K91" s="185">
        <f t="shared" si="20"/>
        <v>121.65799336509602</v>
      </c>
      <c r="L91" s="185">
        <f t="shared" si="20"/>
        <v>102.52832723912688</v>
      </c>
      <c r="M91" s="185">
        <f t="shared" si="20"/>
        <v>106.57839189154463</v>
      </c>
      <c r="N91" s="186">
        <f>N90/N78*100</f>
        <v>101.45089255063506</v>
      </c>
    </row>
    <row r="92" spans="1:14" ht="28.5" hidden="1" thickBot="1">
      <c r="A92" s="218" t="s">
        <v>68</v>
      </c>
      <c r="B92" s="185">
        <f aca="true" t="shared" si="21" ref="B92:N92">B90/B78*100</f>
        <v>106.99054545454547</v>
      </c>
      <c r="C92" s="185">
        <f t="shared" si="21"/>
        <v>107.01356275303644</v>
      </c>
      <c r="D92" s="185">
        <f t="shared" si="21"/>
        <v>112.27648261758691</v>
      </c>
      <c r="E92" s="185">
        <f t="shared" si="21"/>
        <v>115.89773242630386</v>
      </c>
      <c r="F92" s="185">
        <f t="shared" si="21"/>
        <v>114.57686567164178</v>
      </c>
      <c r="G92" s="185">
        <f t="shared" si="21"/>
        <v>107.43825136612021</v>
      </c>
      <c r="H92" s="185">
        <f t="shared" si="21"/>
        <v>94.51582733812948</v>
      </c>
      <c r="I92" s="185">
        <f t="shared" si="21"/>
        <v>90.04850574712643</v>
      </c>
      <c r="J92" s="185">
        <f t="shared" si="21"/>
        <v>94.95239130434783</v>
      </c>
      <c r="K92" s="185">
        <f t="shared" si="21"/>
        <v>95.05885509838998</v>
      </c>
      <c r="L92" s="185">
        <f t="shared" si="21"/>
        <v>93.6106529209622</v>
      </c>
      <c r="M92" s="185">
        <f t="shared" si="21"/>
        <v>92.02123613312203</v>
      </c>
      <c r="N92" s="185">
        <f t="shared" si="21"/>
        <v>101.45089255063506</v>
      </c>
    </row>
    <row r="93" spans="1:14" ht="15" hidden="1" thickBot="1">
      <c r="A93" s="218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8"/>
    </row>
    <row r="94" spans="1:14" ht="18" hidden="1" thickBot="1">
      <c r="A94" s="216" t="s">
        <v>69</v>
      </c>
      <c r="B94" s="219" t="s">
        <v>9</v>
      </c>
      <c r="C94" s="219" t="s">
        <v>9</v>
      </c>
      <c r="D94" s="190">
        <f>SUM(B90:D90)</f>
        <v>166.61270000000002</v>
      </c>
      <c r="E94" s="219" t="s">
        <v>9</v>
      </c>
      <c r="F94" s="219" t="s">
        <v>9</v>
      </c>
      <c r="G94" s="190">
        <f>SUM(E90:G90)</f>
        <v>136.4932</v>
      </c>
      <c r="H94" s="219" t="s">
        <v>9</v>
      </c>
      <c r="I94" s="219" t="s">
        <v>9</v>
      </c>
      <c r="J94" s="190">
        <f>SUM(H90:J90)</f>
        <v>122.2623</v>
      </c>
      <c r="K94" s="219" t="s">
        <v>9</v>
      </c>
      <c r="L94" s="219" t="s">
        <v>9</v>
      </c>
      <c r="M94" s="190">
        <f>SUM(K90:M90)</f>
        <v>165.68470000000002</v>
      </c>
      <c r="N94" s="225" t="s">
        <v>9</v>
      </c>
    </row>
    <row r="95" spans="1:14" ht="15" hidden="1" thickBot="1">
      <c r="A95" s="217" t="s">
        <v>67</v>
      </c>
      <c r="B95" s="220" t="s">
        <v>9</v>
      </c>
      <c r="C95" s="220" t="s">
        <v>9</v>
      </c>
      <c r="D95" s="185">
        <f>D94/M82*100</f>
        <v>94.02522573363433</v>
      </c>
      <c r="E95" s="220" t="s">
        <v>9</v>
      </c>
      <c r="F95" s="220" t="s">
        <v>9</v>
      </c>
      <c r="G95" s="185">
        <f>G94/D94*100</f>
        <v>81.92244648817287</v>
      </c>
      <c r="H95" s="220" t="s">
        <v>9</v>
      </c>
      <c r="I95" s="220" t="s">
        <v>9</v>
      </c>
      <c r="J95" s="185">
        <f>J94/G94*100</f>
        <v>89.573912839614</v>
      </c>
      <c r="K95" s="220" t="s">
        <v>9</v>
      </c>
      <c r="L95" s="220" t="s">
        <v>9</v>
      </c>
      <c r="M95" s="185">
        <f>M94/J94*100</f>
        <v>135.51577223723098</v>
      </c>
      <c r="N95" s="186" t="s">
        <v>9</v>
      </c>
    </row>
    <row r="96" spans="1:14" ht="28.5" hidden="1" thickBot="1">
      <c r="A96" s="218" t="s">
        <v>68</v>
      </c>
      <c r="B96" s="220" t="s">
        <v>9</v>
      </c>
      <c r="C96" s="220" t="s">
        <v>9</v>
      </c>
      <c r="D96" s="185">
        <f>D94/D82*100</f>
        <v>108.68408349641227</v>
      </c>
      <c r="E96" s="220" t="s">
        <v>9</v>
      </c>
      <c r="F96" s="220" t="s">
        <v>9</v>
      </c>
      <c r="G96" s="185">
        <f>G94/G82*100</f>
        <v>112.89760132340778</v>
      </c>
      <c r="H96" s="220" t="s">
        <v>9</v>
      </c>
      <c r="I96" s="220" t="s">
        <v>9</v>
      </c>
      <c r="J96" s="185">
        <f>J94/J82*100</f>
        <v>93.1877286585366</v>
      </c>
      <c r="K96" s="220" t="s">
        <v>9</v>
      </c>
      <c r="L96" s="220" t="s">
        <v>9</v>
      </c>
      <c r="M96" s="185">
        <f>M94/M82*100</f>
        <v>93.50152370203162</v>
      </c>
      <c r="N96" s="186" t="s">
        <v>9</v>
      </c>
    </row>
    <row r="97" spans="1:14" ht="18" hidden="1" thickBot="1">
      <c r="A97" s="221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8"/>
    </row>
    <row r="98" spans="1:14" ht="36" hidden="1" thickBot="1">
      <c r="A98" s="222" t="s">
        <v>70</v>
      </c>
      <c r="B98" s="190">
        <f>B90</f>
        <v>58.844800000000006</v>
      </c>
      <c r="C98" s="190">
        <f aca="true" t="shared" si="22" ref="C98:M98">B98+C90</f>
        <v>111.7095</v>
      </c>
      <c r="D98" s="190">
        <f t="shared" si="22"/>
        <v>166.61270000000002</v>
      </c>
      <c r="E98" s="190">
        <f t="shared" si="22"/>
        <v>217.72360000000003</v>
      </c>
      <c r="F98" s="190">
        <f t="shared" si="22"/>
        <v>263.7835</v>
      </c>
      <c r="G98" s="190">
        <f t="shared" si="22"/>
        <v>303.1059</v>
      </c>
      <c r="H98" s="190">
        <f t="shared" si="22"/>
        <v>342.519</v>
      </c>
      <c r="I98" s="190">
        <f t="shared" si="22"/>
        <v>381.69010000000003</v>
      </c>
      <c r="J98" s="190">
        <f t="shared" si="22"/>
        <v>425.3682</v>
      </c>
      <c r="K98" s="190">
        <f t="shared" si="22"/>
        <v>478.5061</v>
      </c>
      <c r="L98" s="190">
        <f t="shared" si="22"/>
        <v>532.9875</v>
      </c>
      <c r="M98" s="190">
        <f t="shared" si="22"/>
        <v>591.0528999999999</v>
      </c>
      <c r="N98" s="190">
        <f>N90</f>
        <v>591.0528999999999</v>
      </c>
    </row>
    <row r="99" spans="1:16" ht="28.5" hidden="1" thickBot="1">
      <c r="A99" s="223" t="s">
        <v>68</v>
      </c>
      <c r="B99" s="200">
        <f aca="true" t="shared" si="23" ref="B99:N99">B98/B86*100</f>
        <v>106.99054545454547</v>
      </c>
      <c r="C99" s="200">
        <f t="shared" si="23"/>
        <v>107.0014367816092</v>
      </c>
      <c r="D99" s="200">
        <f t="shared" si="23"/>
        <v>108.68408349641227</v>
      </c>
      <c r="E99" s="200">
        <f t="shared" si="23"/>
        <v>110.29564336372847</v>
      </c>
      <c r="F99" s="200">
        <f t="shared" si="23"/>
        <v>111.01999158249158</v>
      </c>
      <c r="G99" s="200">
        <f t="shared" si="23"/>
        <v>110.54190371991245</v>
      </c>
      <c r="H99" s="200">
        <f t="shared" si="23"/>
        <v>108.4264007597341</v>
      </c>
      <c r="I99" s="200">
        <f t="shared" si="23"/>
        <v>106.20203116304951</v>
      </c>
      <c r="J99" s="200">
        <f t="shared" si="23"/>
        <v>104.92555500740008</v>
      </c>
      <c r="K99" s="200">
        <f t="shared" si="23"/>
        <v>103.72991545631909</v>
      </c>
      <c r="L99" s="200">
        <f t="shared" si="23"/>
        <v>102.59624639076034</v>
      </c>
      <c r="M99" s="200">
        <f t="shared" si="23"/>
        <v>101.45089255063506</v>
      </c>
      <c r="N99" s="200">
        <f t="shared" si="23"/>
        <v>101.45089255063506</v>
      </c>
      <c r="P99" s="161"/>
    </row>
    <row r="100" spans="1:16" ht="17.25" customHeight="1" hidden="1">
      <c r="A100" s="605" t="s">
        <v>3</v>
      </c>
      <c r="B100" s="606"/>
      <c r="C100" s="606"/>
      <c r="D100" s="606"/>
      <c r="E100" s="606"/>
      <c r="F100" s="606"/>
      <c r="G100" s="606"/>
      <c r="H100" s="606"/>
      <c r="I100" s="606"/>
      <c r="J100" s="606"/>
      <c r="K100" s="606"/>
      <c r="L100" s="606"/>
      <c r="M100" s="606"/>
      <c r="N100" s="607"/>
      <c r="P100" s="161"/>
    </row>
    <row r="101" spans="1:16" ht="27.75" hidden="1" thickBot="1">
      <c r="A101" s="224" t="s">
        <v>53</v>
      </c>
      <c r="B101" s="164" t="s">
        <v>54</v>
      </c>
      <c r="C101" s="164" t="s">
        <v>135</v>
      </c>
      <c r="D101" s="164" t="s">
        <v>113</v>
      </c>
      <c r="E101" s="164" t="s">
        <v>130</v>
      </c>
      <c r="F101" s="164" t="s">
        <v>76</v>
      </c>
      <c r="G101" s="164" t="s">
        <v>79</v>
      </c>
      <c r="H101" s="164" t="s">
        <v>93</v>
      </c>
      <c r="I101" s="164" t="s">
        <v>75</v>
      </c>
      <c r="J101" s="164" t="s">
        <v>136</v>
      </c>
      <c r="K101" s="164" t="s">
        <v>137</v>
      </c>
      <c r="L101" s="164" t="s">
        <v>133</v>
      </c>
      <c r="M101" s="164" t="s">
        <v>134</v>
      </c>
      <c r="N101" s="164" t="s">
        <v>35</v>
      </c>
      <c r="P101" s="161"/>
    </row>
    <row r="102" spans="1:16" ht="18" hidden="1" thickBot="1">
      <c r="A102" s="216" t="s">
        <v>66</v>
      </c>
      <c r="B102" s="226">
        <v>58.3621</v>
      </c>
      <c r="C102" s="226">
        <v>52.662800000000004</v>
      </c>
      <c r="D102" s="227">
        <v>56.259</v>
      </c>
      <c r="E102" s="227">
        <v>52.012699999999995</v>
      </c>
      <c r="F102" s="151">
        <v>52.6896</v>
      </c>
      <c r="G102" s="151">
        <v>46.213699999999996</v>
      </c>
      <c r="H102" s="151">
        <v>43.6186</v>
      </c>
      <c r="I102" s="151">
        <v>41.185300000000005</v>
      </c>
      <c r="J102" s="151">
        <v>43.4874</v>
      </c>
      <c r="K102" s="151">
        <v>50.9968</v>
      </c>
      <c r="L102" s="151">
        <v>54.8305</v>
      </c>
      <c r="M102" s="190">
        <v>57.6008</v>
      </c>
      <c r="N102" s="227">
        <f>SUM(B102:M102)</f>
        <v>609.9193</v>
      </c>
      <c r="P102" s="161"/>
    </row>
    <row r="103" spans="1:16" ht="15.75" hidden="1" thickBot="1">
      <c r="A103" s="217" t="s">
        <v>67</v>
      </c>
      <c r="B103" s="185">
        <f>B102/M90*100</f>
        <v>100.51097555514987</v>
      </c>
      <c r="C103" s="185">
        <f aca="true" t="shared" si="24" ref="C103:M103">C102/B102*100</f>
        <v>90.23458717215455</v>
      </c>
      <c r="D103" s="185">
        <f t="shared" si="24"/>
        <v>106.82872919783983</v>
      </c>
      <c r="E103" s="185">
        <f t="shared" si="24"/>
        <v>92.45222986544374</v>
      </c>
      <c r="F103" s="185">
        <f t="shared" si="24"/>
        <v>101.30141292415122</v>
      </c>
      <c r="G103" s="185">
        <f t="shared" si="24"/>
        <v>87.70933922443898</v>
      </c>
      <c r="H103" s="185">
        <f t="shared" si="24"/>
        <v>94.38456561582389</v>
      </c>
      <c r="I103" s="185">
        <f t="shared" si="24"/>
        <v>94.42141655165457</v>
      </c>
      <c r="J103" s="185">
        <f t="shared" si="24"/>
        <v>105.58961571240224</v>
      </c>
      <c r="K103" s="185">
        <f t="shared" si="24"/>
        <v>117.26799026844557</v>
      </c>
      <c r="L103" s="185">
        <f t="shared" si="24"/>
        <v>107.51753051171838</v>
      </c>
      <c r="M103" s="185">
        <f t="shared" si="24"/>
        <v>105.05247991537556</v>
      </c>
      <c r="N103" s="186">
        <f>N102/N90*100</f>
        <v>103.19199855038359</v>
      </c>
      <c r="P103" s="161"/>
    </row>
    <row r="104" spans="1:16" ht="28.5" hidden="1" thickBot="1">
      <c r="A104" s="218" t="s">
        <v>68</v>
      </c>
      <c r="B104" s="185">
        <f aca="true" t="shared" si="25" ref="B104:N104">B102/B90*100</f>
        <v>99.17970661808688</v>
      </c>
      <c r="C104" s="185">
        <f t="shared" si="25"/>
        <v>99.61808163103169</v>
      </c>
      <c r="D104" s="185">
        <f t="shared" si="25"/>
        <v>102.46943711841934</v>
      </c>
      <c r="E104" s="185">
        <f t="shared" si="25"/>
        <v>101.76439859208114</v>
      </c>
      <c r="F104" s="185">
        <f t="shared" si="25"/>
        <v>114.39364827105574</v>
      </c>
      <c r="G104" s="185">
        <f t="shared" si="25"/>
        <v>117.52512562814069</v>
      </c>
      <c r="H104" s="185">
        <f t="shared" si="25"/>
        <v>110.67031012531368</v>
      </c>
      <c r="I104" s="185">
        <f t="shared" si="25"/>
        <v>105.14205626086581</v>
      </c>
      <c r="J104" s="185">
        <f t="shared" si="25"/>
        <v>99.56339675947443</v>
      </c>
      <c r="K104" s="185">
        <f t="shared" si="25"/>
        <v>95.97067253316371</v>
      </c>
      <c r="L104" s="185">
        <f t="shared" si="25"/>
        <v>100.64076914323053</v>
      </c>
      <c r="M104" s="185">
        <f t="shared" si="25"/>
        <v>99.19986773534669</v>
      </c>
      <c r="N104" s="185">
        <f t="shared" si="25"/>
        <v>103.19199855038359</v>
      </c>
      <c r="P104" s="161"/>
    </row>
    <row r="105" spans="1:16" ht="15.75" hidden="1" thickBot="1">
      <c r="A105" s="218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8"/>
      <c r="P105" s="161"/>
    </row>
    <row r="106" spans="1:16" ht="18" hidden="1" thickBot="1">
      <c r="A106" s="216" t="s">
        <v>69</v>
      </c>
      <c r="B106" s="219" t="s">
        <v>9</v>
      </c>
      <c r="C106" s="219" t="s">
        <v>9</v>
      </c>
      <c r="D106" s="190">
        <f>SUM(B102:D102)</f>
        <v>167.28390000000002</v>
      </c>
      <c r="E106" s="219" t="s">
        <v>9</v>
      </c>
      <c r="F106" s="219" t="s">
        <v>9</v>
      </c>
      <c r="G106" s="190">
        <f>SUM(E102:G102)</f>
        <v>150.916</v>
      </c>
      <c r="H106" s="219" t="s">
        <v>9</v>
      </c>
      <c r="I106" s="219" t="s">
        <v>9</v>
      </c>
      <c r="J106" s="190">
        <f>SUM(H102:J102)</f>
        <v>128.2913</v>
      </c>
      <c r="K106" s="219" t="s">
        <v>9</v>
      </c>
      <c r="L106" s="219" t="s">
        <v>9</v>
      </c>
      <c r="M106" s="190">
        <f>SUM(K102:M102)</f>
        <v>163.4281</v>
      </c>
      <c r="N106" s="225" t="s">
        <v>9</v>
      </c>
      <c r="P106" s="161"/>
    </row>
    <row r="107" spans="1:16" ht="15.75" hidden="1" thickBot="1">
      <c r="A107" s="217" t="s">
        <v>67</v>
      </c>
      <c r="B107" s="220" t="s">
        <v>9</v>
      </c>
      <c r="C107" s="220" t="s">
        <v>9</v>
      </c>
      <c r="D107" s="185">
        <f>D106/M94*100</f>
        <v>100.96520680545638</v>
      </c>
      <c r="E107" s="220" t="s">
        <v>9</v>
      </c>
      <c r="F107" s="220" t="s">
        <v>9</v>
      </c>
      <c r="G107" s="220" t="s">
        <v>9</v>
      </c>
      <c r="H107" s="220" t="s">
        <v>9</v>
      </c>
      <c r="I107" s="220" t="s">
        <v>9</v>
      </c>
      <c r="J107" s="220" t="s">
        <v>9</v>
      </c>
      <c r="K107" s="220" t="s">
        <v>9</v>
      </c>
      <c r="L107" s="220" t="s">
        <v>9</v>
      </c>
      <c r="M107" s="220" t="s">
        <v>9</v>
      </c>
      <c r="N107" s="186" t="s">
        <v>9</v>
      </c>
      <c r="P107" s="161"/>
    </row>
    <row r="108" spans="1:16" ht="28.5" hidden="1" thickBot="1">
      <c r="A108" s="218" t="s">
        <v>68</v>
      </c>
      <c r="B108" s="220" t="s">
        <v>9</v>
      </c>
      <c r="C108" s="220" t="s">
        <v>9</v>
      </c>
      <c r="D108" s="185">
        <f>D106/D94*100</f>
        <v>100.40285044297343</v>
      </c>
      <c r="E108" s="220" t="s">
        <v>9</v>
      </c>
      <c r="F108" s="220" t="s">
        <v>9</v>
      </c>
      <c r="G108" s="220" t="s">
        <v>9</v>
      </c>
      <c r="H108" s="220" t="s">
        <v>9</v>
      </c>
      <c r="I108" s="220" t="s">
        <v>9</v>
      </c>
      <c r="J108" s="220" t="s">
        <v>9</v>
      </c>
      <c r="K108" s="220" t="s">
        <v>9</v>
      </c>
      <c r="L108" s="220" t="s">
        <v>9</v>
      </c>
      <c r="M108" s="220" t="s">
        <v>9</v>
      </c>
      <c r="N108" s="186" t="s">
        <v>9</v>
      </c>
      <c r="P108" s="161"/>
    </row>
    <row r="109" spans="1:16" ht="18" hidden="1" thickBot="1">
      <c r="A109" s="221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8"/>
      <c r="P109" s="161"/>
    </row>
    <row r="110" spans="1:16" ht="36" hidden="1" thickBot="1">
      <c r="A110" s="222" t="s">
        <v>70</v>
      </c>
      <c r="B110" s="190">
        <f>B102</f>
        <v>58.3621</v>
      </c>
      <c r="C110" s="190">
        <f aca="true" t="shared" si="26" ref="C110:M110">B110+C102</f>
        <v>111.0249</v>
      </c>
      <c r="D110" s="190">
        <f t="shared" si="26"/>
        <v>167.28390000000002</v>
      </c>
      <c r="E110" s="190">
        <f t="shared" si="26"/>
        <v>219.2966</v>
      </c>
      <c r="F110" s="190">
        <f t="shared" si="26"/>
        <v>271.9862</v>
      </c>
      <c r="G110" s="190">
        <f t="shared" si="26"/>
        <v>318.1999</v>
      </c>
      <c r="H110" s="190">
        <f t="shared" si="26"/>
        <v>361.81850000000003</v>
      </c>
      <c r="I110" s="190">
        <f t="shared" si="26"/>
        <v>403.0038</v>
      </c>
      <c r="J110" s="190">
        <f t="shared" si="26"/>
        <v>446.4912</v>
      </c>
      <c r="K110" s="190">
        <f t="shared" si="26"/>
        <v>497.488</v>
      </c>
      <c r="L110" s="190">
        <f t="shared" si="26"/>
        <v>552.3185</v>
      </c>
      <c r="M110" s="190">
        <f t="shared" si="26"/>
        <v>609.9193</v>
      </c>
      <c r="N110" s="190">
        <f>N102</f>
        <v>609.9193</v>
      </c>
      <c r="P110" s="161"/>
    </row>
    <row r="111" spans="1:16" ht="28.5" hidden="1" thickBot="1">
      <c r="A111" s="223" t="s">
        <v>68</v>
      </c>
      <c r="B111" s="200">
        <f aca="true" t="shared" si="27" ref="B111:N111">B110/B98*100</f>
        <v>99.17970661808688</v>
      </c>
      <c r="C111" s="200">
        <f t="shared" si="27"/>
        <v>99.38716044741047</v>
      </c>
      <c r="D111" s="200">
        <f t="shared" si="27"/>
        <v>100.40285044297343</v>
      </c>
      <c r="E111" s="200">
        <f t="shared" si="27"/>
        <v>100.72247565261642</v>
      </c>
      <c r="F111" s="200">
        <f t="shared" si="27"/>
        <v>103.10963346835567</v>
      </c>
      <c r="G111" s="200">
        <f t="shared" si="27"/>
        <v>104.97977769485847</v>
      </c>
      <c r="H111" s="200">
        <f t="shared" si="27"/>
        <v>105.63457793582253</v>
      </c>
      <c r="I111" s="200">
        <f t="shared" si="27"/>
        <v>105.58403270087436</v>
      </c>
      <c r="J111" s="200">
        <f t="shared" si="27"/>
        <v>104.96581549819662</v>
      </c>
      <c r="K111" s="200">
        <f t="shared" si="27"/>
        <v>103.96690867681728</v>
      </c>
      <c r="L111" s="200">
        <f t="shared" si="27"/>
        <v>103.62691432725907</v>
      </c>
      <c r="M111" s="200">
        <f t="shared" si="27"/>
        <v>103.19199855038359</v>
      </c>
      <c r="N111" s="200">
        <f t="shared" si="27"/>
        <v>103.19199855038359</v>
      </c>
      <c r="P111" s="161"/>
    </row>
    <row r="112" spans="1:16" ht="18" hidden="1" thickBot="1">
      <c r="A112" s="605" t="s">
        <v>1</v>
      </c>
      <c r="B112" s="606"/>
      <c r="C112" s="606"/>
      <c r="D112" s="606"/>
      <c r="E112" s="606"/>
      <c r="F112" s="606"/>
      <c r="G112" s="606"/>
      <c r="H112" s="606"/>
      <c r="I112" s="606"/>
      <c r="J112" s="606"/>
      <c r="K112" s="606"/>
      <c r="L112" s="606"/>
      <c r="M112" s="606"/>
      <c r="N112" s="607"/>
      <c r="P112" s="161"/>
    </row>
    <row r="113" spans="1:14" ht="31.5" customHeight="1" hidden="1">
      <c r="A113" s="224" t="s">
        <v>53</v>
      </c>
      <c r="B113" s="164" t="s">
        <v>100</v>
      </c>
      <c r="C113" s="164" t="s">
        <v>101</v>
      </c>
      <c r="D113" s="164" t="s">
        <v>102</v>
      </c>
      <c r="E113" s="164" t="s">
        <v>103</v>
      </c>
      <c r="F113" s="164" t="s">
        <v>104</v>
      </c>
      <c r="G113" s="164" t="s">
        <v>105</v>
      </c>
      <c r="H113" s="164" t="s">
        <v>106</v>
      </c>
      <c r="I113" s="164" t="s">
        <v>107</v>
      </c>
      <c r="J113" s="164" t="s">
        <v>108</v>
      </c>
      <c r="K113" s="164" t="s">
        <v>109</v>
      </c>
      <c r="L113" s="164" t="s">
        <v>110</v>
      </c>
      <c r="M113" s="164" t="s">
        <v>111</v>
      </c>
      <c r="N113" s="164" t="s">
        <v>35</v>
      </c>
    </row>
    <row r="114" spans="1:14" ht="18" hidden="1" thickBot="1">
      <c r="A114" s="216" t="s">
        <v>66</v>
      </c>
      <c r="B114" s="226">
        <v>57.874300000000005</v>
      </c>
      <c r="C114" s="226">
        <v>55.0418</v>
      </c>
      <c r="D114" s="227">
        <v>56.4581</v>
      </c>
      <c r="E114" s="227">
        <v>50.488800000000005</v>
      </c>
      <c r="F114" s="151">
        <v>46.209199999999996</v>
      </c>
      <c r="G114" s="151">
        <v>40.655800000000006</v>
      </c>
      <c r="H114" s="151">
        <v>39.572300000000006</v>
      </c>
      <c r="I114" s="151">
        <v>39.580400000000004</v>
      </c>
      <c r="J114" s="151">
        <v>44.4289</v>
      </c>
      <c r="K114" s="151">
        <v>48.343300000000006</v>
      </c>
      <c r="L114" s="151">
        <v>51.8718</v>
      </c>
      <c r="M114" s="190">
        <v>59.133</v>
      </c>
      <c r="N114" s="227">
        <f>SUM(B114:M114)</f>
        <v>589.6577</v>
      </c>
    </row>
    <row r="115" spans="1:14" ht="15" hidden="1" thickBot="1">
      <c r="A115" s="217" t="s">
        <v>67</v>
      </c>
      <c r="B115" s="185">
        <f>B114/M102*100</f>
        <v>100.47481979416955</v>
      </c>
      <c r="C115" s="185">
        <f aca="true" t="shared" si="28" ref="C115:M115">C114/B114*100</f>
        <v>95.10577233763517</v>
      </c>
      <c r="D115" s="185">
        <f t="shared" si="28"/>
        <v>102.57313532624298</v>
      </c>
      <c r="E115" s="185">
        <f t="shared" si="28"/>
        <v>89.42702641427891</v>
      </c>
      <c r="F115" s="185">
        <f t="shared" si="28"/>
        <v>91.52366465433917</v>
      </c>
      <c r="G115" s="185">
        <f t="shared" si="28"/>
        <v>87.98204686512645</v>
      </c>
      <c r="H115" s="185">
        <f t="shared" si="28"/>
        <v>97.33494359968319</v>
      </c>
      <c r="I115" s="185">
        <f t="shared" si="28"/>
        <v>100.02046886332106</v>
      </c>
      <c r="J115" s="185">
        <f t="shared" si="28"/>
        <v>112.24974987620134</v>
      </c>
      <c r="K115" s="185">
        <f t="shared" si="28"/>
        <v>108.81048146589272</v>
      </c>
      <c r="L115" s="185">
        <f t="shared" si="28"/>
        <v>107.29883975649157</v>
      </c>
      <c r="M115" s="185">
        <f t="shared" si="28"/>
        <v>113.9983574890403</v>
      </c>
      <c r="N115" s="186">
        <f>N114/N102*100</f>
        <v>96.67798674349213</v>
      </c>
    </row>
    <row r="116" spans="1:14" ht="28.5" hidden="1" thickBot="1">
      <c r="A116" s="218" t="s">
        <v>68</v>
      </c>
      <c r="B116" s="185">
        <f aca="true" t="shared" si="29" ref="B116:N116">B114/B102*100</f>
        <v>99.16418360545629</v>
      </c>
      <c r="C116" s="185">
        <f t="shared" si="29"/>
        <v>104.51742026629802</v>
      </c>
      <c r="D116" s="185">
        <f t="shared" si="29"/>
        <v>100.35389893172648</v>
      </c>
      <c r="E116" s="185">
        <f t="shared" si="29"/>
        <v>97.07013863921698</v>
      </c>
      <c r="F116" s="185">
        <f t="shared" si="29"/>
        <v>87.70079863957973</v>
      </c>
      <c r="G116" s="185">
        <f t="shared" si="29"/>
        <v>87.97347972570907</v>
      </c>
      <c r="H116" s="185">
        <f t="shared" si="29"/>
        <v>90.72345283892652</v>
      </c>
      <c r="I116" s="185">
        <f t="shared" si="29"/>
        <v>96.1032212949766</v>
      </c>
      <c r="J116" s="185">
        <f t="shared" si="29"/>
        <v>102.1649949180682</v>
      </c>
      <c r="K116" s="185">
        <f t="shared" si="29"/>
        <v>94.79673234399021</v>
      </c>
      <c r="L116" s="185">
        <f t="shared" si="29"/>
        <v>94.60391570385096</v>
      </c>
      <c r="M116" s="185">
        <f t="shared" si="29"/>
        <v>102.66003249954862</v>
      </c>
      <c r="N116" s="185">
        <f t="shared" si="29"/>
        <v>96.67798674349213</v>
      </c>
    </row>
    <row r="117" spans="1:14" ht="15" hidden="1" thickBot="1">
      <c r="A117" s="218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8"/>
    </row>
    <row r="118" spans="1:14" ht="18" hidden="1" thickBot="1">
      <c r="A118" s="216" t="s">
        <v>69</v>
      </c>
      <c r="B118" s="219" t="s">
        <v>9</v>
      </c>
      <c r="C118" s="219" t="s">
        <v>9</v>
      </c>
      <c r="D118" s="190">
        <f>SUM(B114:D114)</f>
        <v>169.3742</v>
      </c>
      <c r="E118" s="219" t="s">
        <v>9</v>
      </c>
      <c r="F118" s="219" t="s">
        <v>9</v>
      </c>
      <c r="G118" s="190">
        <f>SUM(E114:G114)</f>
        <v>137.3538</v>
      </c>
      <c r="H118" s="219" t="s">
        <v>9</v>
      </c>
      <c r="I118" s="219" t="s">
        <v>9</v>
      </c>
      <c r="J118" s="190">
        <f>SUM(H114:J114)</f>
        <v>123.58160000000001</v>
      </c>
      <c r="K118" s="219" t="s">
        <v>9</v>
      </c>
      <c r="L118" s="219" t="s">
        <v>9</v>
      </c>
      <c r="M118" s="190">
        <f>SUM(K114:M114)</f>
        <v>159.34810000000002</v>
      </c>
      <c r="N118" s="225" t="s">
        <v>9</v>
      </c>
    </row>
    <row r="119" spans="1:14" ht="15" hidden="1" thickBot="1">
      <c r="A119" s="217" t="s">
        <v>67</v>
      </c>
      <c r="B119" s="220" t="s">
        <v>9</v>
      </c>
      <c r="C119" s="220" t="s">
        <v>9</v>
      </c>
      <c r="D119" s="185">
        <f>D118/M106*100</f>
        <v>103.63835839736251</v>
      </c>
      <c r="E119" s="220" t="s">
        <v>9</v>
      </c>
      <c r="F119" s="220" t="s">
        <v>9</v>
      </c>
      <c r="G119" s="185">
        <f>G118/D118*100</f>
        <v>81.09487749610035</v>
      </c>
      <c r="H119" s="220" t="s">
        <v>9</v>
      </c>
      <c r="I119" s="220" t="s">
        <v>9</v>
      </c>
      <c r="J119" s="185">
        <f>J118/G118*100</f>
        <v>89.97319331536514</v>
      </c>
      <c r="K119" s="220" t="s">
        <v>9</v>
      </c>
      <c r="L119" s="220" t="s">
        <v>9</v>
      </c>
      <c r="M119" s="185">
        <f>M118/J118*100</f>
        <v>128.94160619380233</v>
      </c>
      <c r="N119" s="186" t="s">
        <v>9</v>
      </c>
    </row>
    <row r="120" spans="1:14" ht="28.5" hidden="1" thickBot="1">
      <c r="A120" s="218" t="s">
        <v>68</v>
      </c>
      <c r="B120" s="220" t="s">
        <v>9</v>
      </c>
      <c r="C120" s="220" t="s">
        <v>9</v>
      </c>
      <c r="D120" s="185">
        <f>D118/D106*100</f>
        <v>101.24955240761363</v>
      </c>
      <c r="E120" s="220" t="s">
        <v>9</v>
      </c>
      <c r="F120" s="220" t="s">
        <v>9</v>
      </c>
      <c r="G120" s="185">
        <f>G118/G106*100</f>
        <v>91.01341143417531</v>
      </c>
      <c r="H120" s="220" t="s">
        <v>9</v>
      </c>
      <c r="I120" s="220" t="s">
        <v>9</v>
      </c>
      <c r="J120" s="185">
        <f>J118/J106*100</f>
        <v>96.32890149215106</v>
      </c>
      <c r="K120" s="220" t="s">
        <v>9</v>
      </c>
      <c r="L120" s="220" t="s">
        <v>9</v>
      </c>
      <c r="M120" s="185">
        <f>M118/M106*100</f>
        <v>97.50348930202335</v>
      </c>
      <c r="N120" s="186" t="s">
        <v>9</v>
      </c>
    </row>
    <row r="121" spans="1:14" ht="18" hidden="1" thickBot="1">
      <c r="A121" s="221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8"/>
    </row>
    <row r="122" spans="1:14" ht="36" hidden="1" thickBot="1">
      <c r="A122" s="222" t="s">
        <v>70</v>
      </c>
      <c r="B122" s="190">
        <f>B114</f>
        <v>57.874300000000005</v>
      </c>
      <c r="C122" s="190">
        <f aca="true" t="shared" si="30" ref="C122:M122">B122+C114</f>
        <v>112.9161</v>
      </c>
      <c r="D122" s="190">
        <f t="shared" si="30"/>
        <v>169.3742</v>
      </c>
      <c r="E122" s="190">
        <f t="shared" si="30"/>
        <v>219.863</v>
      </c>
      <c r="F122" s="190">
        <f t="shared" si="30"/>
        <v>266.0722</v>
      </c>
      <c r="G122" s="190">
        <f t="shared" si="30"/>
        <v>306.728</v>
      </c>
      <c r="H122" s="190">
        <f t="shared" si="30"/>
        <v>346.3003</v>
      </c>
      <c r="I122" s="190">
        <f t="shared" si="30"/>
        <v>385.8807</v>
      </c>
      <c r="J122" s="190">
        <f t="shared" si="30"/>
        <v>430.3096</v>
      </c>
      <c r="K122" s="190">
        <f t="shared" si="30"/>
        <v>478.6529</v>
      </c>
      <c r="L122" s="190">
        <f t="shared" si="30"/>
        <v>530.5246999999999</v>
      </c>
      <c r="M122" s="190">
        <f t="shared" si="30"/>
        <v>589.6577</v>
      </c>
      <c r="N122" s="190">
        <f>N114</f>
        <v>589.6577</v>
      </c>
    </row>
    <row r="123" spans="1:14" ht="28.5" hidden="1" thickBot="1">
      <c r="A123" s="223" t="s">
        <v>68</v>
      </c>
      <c r="B123" s="200">
        <f aca="true" t="shared" si="31" ref="B123:N123">B122/B110*100</f>
        <v>99.16418360545629</v>
      </c>
      <c r="C123" s="200">
        <f t="shared" si="31"/>
        <v>101.70340166935526</v>
      </c>
      <c r="D123" s="200">
        <f t="shared" si="31"/>
        <v>101.24955240761363</v>
      </c>
      <c r="E123" s="200">
        <f t="shared" si="31"/>
        <v>100.25828033813565</v>
      </c>
      <c r="F123" s="200">
        <f t="shared" si="31"/>
        <v>97.82562497656131</v>
      </c>
      <c r="G123" s="200">
        <f t="shared" si="31"/>
        <v>96.39475059545902</v>
      </c>
      <c r="H123" s="200">
        <f t="shared" si="31"/>
        <v>95.71105402294243</v>
      </c>
      <c r="I123" s="200">
        <f t="shared" si="31"/>
        <v>95.7511318751833</v>
      </c>
      <c r="J123" s="200">
        <f t="shared" si="31"/>
        <v>96.3758300275571</v>
      </c>
      <c r="K123" s="200">
        <f t="shared" si="31"/>
        <v>96.21395892966262</v>
      </c>
      <c r="L123" s="200">
        <f t="shared" si="31"/>
        <v>96.05412456761813</v>
      </c>
      <c r="M123" s="200">
        <f t="shared" si="31"/>
        <v>96.67798674349213</v>
      </c>
      <c r="N123" s="200">
        <f t="shared" si="31"/>
        <v>96.67798674349213</v>
      </c>
    </row>
    <row r="124" spans="1:14" ht="18" hidden="1" thickBot="1">
      <c r="A124" s="602" t="s">
        <v>6</v>
      </c>
      <c r="B124" s="603"/>
      <c r="C124" s="603"/>
      <c r="D124" s="603"/>
      <c r="E124" s="603"/>
      <c r="F124" s="603"/>
      <c r="G124" s="603"/>
      <c r="H124" s="603"/>
      <c r="I124" s="603"/>
      <c r="J124" s="603"/>
      <c r="K124" s="603"/>
      <c r="L124" s="603"/>
      <c r="M124" s="603"/>
      <c r="N124" s="604"/>
    </row>
    <row r="125" spans="1:14" ht="27.75" hidden="1" thickBot="1">
      <c r="A125" s="146" t="s">
        <v>53</v>
      </c>
      <c r="B125" s="164" t="s">
        <v>95</v>
      </c>
      <c r="C125" s="164" t="s">
        <v>112</v>
      </c>
      <c r="D125" s="164" t="s">
        <v>113</v>
      </c>
      <c r="E125" s="164" t="s">
        <v>114</v>
      </c>
      <c r="F125" s="164" t="s">
        <v>78</v>
      </c>
      <c r="G125" s="164" t="s">
        <v>105</v>
      </c>
      <c r="H125" s="164" t="s">
        <v>106</v>
      </c>
      <c r="I125" s="164" t="s">
        <v>107</v>
      </c>
      <c r="J125" s="164" t="s">
        <v>108</v>
      </c>
      <c r="K125" s="164" t="s">
        <v>109</v>
      </c>
      <c r="L125" s="164" t="s">
        <v>110</v>
      </c>
      <c r="M125" s="164" t="s">
        <v>111</v>
      </c>
      <c r="N125" s="149" t="s">
        <v>35</v>
      </c>
    </row>
    <row r="126" spans="1:14" ht="18" hidden="1" thickBot="1">
      <c r="A126" s="150" t="s">
        <v>66</v>
      </c>
      <c r="B126" s="226">
        <v>59.8</v>
      </c>
      <c r="C126" s="226">
        <v>52.2031</v>
      </c>
      <c r="D126" s="227">
        <v>54.3898</v>
      </c>
      <c r="E126" s="227">
        <v>49.849599999999995</v>
      </c>
      <c r="F126" s="151">
        <v>46.463300000000004</v>
      </c>
      <c r="G126" s="151">
        <v>39.522</v>
      </c>
      <c r="H126" s="151">
        <v>40.8685</v>
      </c>
      <c r="I126" s="151">
        <v>42.2127</v>
      </c>
      <c r="J126" s="151">
        <v>47.7</v>
      </c>
      <c r="K126" s="151">
        <v>56.8</v>
      </c>
      <c r="L126" s="151">
        <v>52.2</v>
      </c>
      <c r="M126" s="190">
        <v>58.5</v>
      </c>
      <c r="N126" s="228">
        <f>SUM(B126:M126)</f>
        <v>600.509</v>
      </c>
    </row>
    <row r="127" spans="1:14" ht="15" hidden="1" thickBot="1">
      <c r="A127" s="152" t="s">
        <v>67</v>
      </c>
      <c r="B127" s="88">
        <f>B126/M114*100</f>
        <v>101.1279657720731</v>
      </c>
      <c r="C127" s="88">
        <f aca="true" t="shared" si="32" ref="C127:M127">C126/B126*100</f>
        <v>87.29615384615384</v>
      </c>
      <c r="D127" s="88">
        <f t="shared" si="32"/>
        <v>104.18883169773443</v>
      </c>
      <c r="E127" s="88">
        <f t="shared" si="32"/>
        <v>91.65247895745156</v>
      </c>
      <c r="F127" s="88">
        <f t="shared" si="32"/>
        <v>93.20696655539865</v>
      </c>
      <c r="G127" s="88">
        <f t="shared" si="32"/>
        <v>85.06068230194582</v>
      </c>
      <c r="H127" s="88">
        <f t="shared" si="32"/>
        <v>103.40696321036384</v>
      </c>
      <c r="I127" s="88">
        <f t="shared" si="32"/>
        <v>103.28908572617053</v>
      </c>
      <c r="J127" s="185">
        <f t="shared" si="32"/>
        <v>112.99916849668466</v>
      </c>
      <c r="K127" s="185">
        <f t="shared" si="32"/>
        <v>119.0775681341719</v>
      </c>
      <c r="L127" s="185">
        <f t="shared" si="32"/>
        <v>91.90140845070424</v>
      </c>
      <c r="M127" s="185">
        <f t="shared" si="32"/>
        <v>112.06896551724137</v>
      </c>
      <c r="N127" s="186">
        <f>N126/N114*100</f>
        <v>101.84027105895505</v>
      </c>
    </row>
    <row r="128" spans="1:14" ht="28.5" hidden="1" thickBot="1">
      <c r="A128" s="153" t="s">
        <v>68</v>
      </c>
      <c r="B128" s="88">
        <f aca="true" t="shared" si="33" ref="B128:N128">B126/B114*100</f>
        <v>103.3273836573401</v>
      </c>
      <c r="C128" s="88">
        <f t="shared" si="33"/>
        <v>94.84264686111283</v>
      </c>
      <c r="D128" s="88">
        <f t="shared" si="33"/>
        <v>96.33657526555092</v>
      </c>
      <c r="E128" s="88">
        <f t="shared" si="33"/>
        <v>98.73397664432505</v>
      </c>
      <c r="F128" s="88">
        <f t="shared" si="33"/>
        <v>100.5498904979961</v>
      </c>
      <c r="G128" s="88">
        <f t="shared" si="33"/>
        <v>97.21122201506303</v>
      </c>
      <c r="H128" s="88">
        <f t="shared" si="33"/>
        <v>103.27552353540226</v>
      </c>
      <c r="I128" s="88">
        <f t="shared" si="33"/>
        <v>106.65051389071355</v>
      </c>
      <c r="J128" s="185">
        <f t="shared" si="33"/>
        <v>107.36255005188065</v>
      </c>
      <c r="K128" s="185">
        <f t="shared" si="33"/>
        <v>117.493013509628</v>
      </c>
      <c r="L128" s="185">
        <f t="shared" si="33"/>
        <v>100.6327137288469</v>
      </c>
      <c r="M128" s="185">
        <f t="shared" si="33"/>
        <v>98.9295317335498</v>
      </c>
      <c r="N128" s="188">
        <f t="shared" si="33"/>
        <v>101.84027105895505</v>
      </c>
    </row>
    <row r="129" spans="1:14" ht="15" hidden="1" thickBot="1">
      <c r="A129" s="153"/>
      <c r="B129" s="88"/>
      <c r="C129" s="88"/>
      <c r="D129" s="88"/>
      <c r="E129" s="154"/>
      <c r="F129" s="88"/>
      <c r="G129" s="88"/>
      <c r="H129" s="88"/>
      <c r="I129" s="88"/>
      <c r="J129" s="185"/>
      <c r="K129" s="185"/>
      <c r="L129" s="185"/>
      <c r="M129" s="185"/>
      <c r="N129" s="188"/>
    </row>
    <row r="130" spans="1:14" ht="18" hidden="1" thickBot="1">
      <c r="A130" s="150" t="s">
        <v>69</v>
      </c>
      <c r="B130" s="125" t="s">
        <v>9</v>
      </c>
      <c r="C130" s="125" t="s">
        <v>9</v>
      </c>
      <c r="D130" s="92">
        <f>D134</f>
        <v>166.3929</v>
      </c>
      <c r="E130" s="125" t="s">
        <v>9</v>
      </c>
      <c r="F130" s="125" t="s">
        <v>9</v>
      </c>
      <c r="G130" s="190">
        <f>SUM(E126:G126)</f>
        <v>135.8349</v>
      </c>
      <c r="H130" s="125" t="s">
        <v>9</v>
      </c>
      <c r="I130" s="125" t="s">
        <v>9</v>
      </c>
      <c r="J130" s="190">
        <f>SUM(H126:J126)</f>
        <v>130.7812</v>
      </c>
      <c r="K130" s="219" t="s">
        <v>9</v>
      </c>
      <c r="L130" s="219" t="s">
        <v>9</v>
      </c>
      <c r="M130" s="190">
        <f>SUM(K126:M126)</f>
        <v>167.5</v>
      </c>
      <c r="N130" s="225" t="s">
        <v>9</v>
      </c>
    </row>
    <row r="131" spans="1:14" ht="15" hidden="1" thickBot="1">
      <c r="A131" s="152" t="s">
        <v>67</v>
      </c>
      <c r="B131" s="89" t="s">
        <v>9</v>
      </c>
      <c r="C131" s="89" t="s">
        <v>9</v>
      </c>
      <c r="D131" s="88">
        <f>D130/M118*100</f>
        <v>104.42101286428893</v>
      </c>
      <c r="E131" s="89" t="s">
        <v>9</v>
      </c>
      <c r="F131" s="89" t="s">
        <v>9</v>
      </c>
      <c r="G131" s="185">
        <f>G130/D130*100</f>
        <v>81.63503370636607</v>
      </c>
      <c r="H131" s="89" t="s">
        <v>9</v>
      </c>
      <c r="I131" s="89" t="s">
        <v>9</v>
      </c>
      <c r="J131" s="185">
        <f>J130/G130*100</f>
        <v>96.27952757354701</v>
      </c>
      <c r="K131" s="220" t="s">
        <v>9</v>
      </c>
      <c r="L131" s="220" t="s">
        <v>9</v>
      </c>
      <c r="M131" s="185">
        <f>M130/J130*100</f>
        <v>128.07651252626525</v>
      </c>
      <c r="N131" s="186" t="s">
        <v>9</v>
      </c>
    </row>
    <row r="132" spans="1:14" ht="28.5" hidden="1" thickBot="1">
      <c r="A132" s="153" t="s">
        <v>68</v>
      </c>
      <c r="B132" s="89" t="s">
        <v>9</v>
      </c>
      <c r="C132" s="89" t="s">
        <v>9</v>
      </c>
      <c r="D132" s="88">
        <f>D130/D118*100</f>
        <v>98.2398145644378</v>
      </c>
      <c r="E132" s="89" t="s">
        <v>9</v>
      </c>
      <c r="F132" s="89" t="s">
        <v>9</v>
      </c>
      <c r="G132" s="185">
        <f>G130/G118*100</f>
        <v>98.89416965529895</v>
      </c>
      <c r="H132" s="89" t="s">
        <v>9</v>
      </c>
      <c r="I132" s="89" t="s">
        <v>9</v>
      </c>
      <c r="J132" s="185">
        <f>J130/J118*100</f>
        <v>105.82578636301845</v>
      </c>
      <c r="K132" s="220" t="s">
        <v>9</v>
      </c>
      <c r="L132" s="220" t="s">
        <v>9</v>
      </c>
      <c r="M132" s="185">
        <f>M130/M118*100</f>
        <v>105.11578111066275</v>
      </c>
      <c r="N132" s="186" t="s">
        <v>9</v>
      </c>
    </row>
    <row r="133" spans="1:14" ht="18" hidden="1" thickBot="1">
      <c r="A133" s="157"/>
      <c r="B133" s="88"/>
      <c r="C133" s="88"/>
      <c r="D133" s="88"/>
      <c r="E133" s="88"/>
      <c r="F133" s="88"/>
      <c r="G133" s="88"/>
      <c r="H133" s="88"/>
      <c r="I133" s="88"/>
      <c r="J133" s="185"/>
      <c r="K133" s="185"/>
      <c r="L133" s="185"/>
      <c r="M133" s="185"/>
      <c r="N133" s="188"/>
    </row>
    <row r="134" spans="1:14" ht="36" hidden="1" thickBot="1">
      <c r="A134" s="158" t="s">
        <v>70</v>
      </c>
      <c r="B134" s="92">
        <f>B126</f>
        <v>59.8</v>
      </c>
      <c r="C134" s="92">
        <f aca="true" t="shared" si="34" ref="C134:M134">B134+C126</f>
        <v>112.00309999999999</v>
      </c>
      <c r="D134" s="92">
        <f t="shared" si="34"/>
        <v>166.3929</v>
      </c>
      <c r="E134" s="92">
        <f t="shared" si="34"/>
        <v>216.2425</v>
      </c>
      <c r="F134" s="92">
        <f t="shared" si="34"/>
        <v>262.7058</v>
      </c>
      <c r="G134" s="92">
        <f t="shared" si="34"/>
        <v>302.2278</v>
      </c>
      <c r="H134" s="92">
        <f t="shared" si="34"/>
        <v>343.0963</v>
      </c>
      <c r="I134" s="92">
        <f t="shared" si="34"/>
        <v>385.30899999999997</v>
      </c>
      <c r="J134" s="190">
        <f t="shared" si="34"/>
        <v>433.00899999999996</v>
      </c>
      <c r="K134" s="190">
        <f t="shared" si="34"/>
        <v>489.80899999999997</v>
      </c>
      <c r="L134" s="190">
        <f t="shared" si="34"/>
        <v>542.009</v>
      </c>
      <c r="M134" s="190">
        <f t="shared" si="34"/>
        <v>600.509</v>
      </c>
      <c r="N134" s="197">
        <f>N126</f>
        <v>600.509</v>
      </c>
    </row>
    <row r="135" spans="1:14" ht="28.5" hidden="1" thickBot="1">
      <c r="A135" s="163" t="s">
        <v>68</v>
      </c>
      <c r="B135" s="115">
        <f aca="true" t="shared" si="35" ref="B135:N135">B134/B122*100</f>
        <v>103.3273836573401</v>
      </c>
      <c r="C135" s="115">
        <f t="shared" si="35"/>
        <v>99.19143505664825</v>
      </c>
      <c r="D135" s="115">
        <f t="shared" si="35"/>
        <v>98.2398145644378</v>
      </c>
      <c r="E135" s="115">
        <f t="shared" si="35"/>
        <v>98.35329273229239</v>
      </c>
      <c r="F135" s="115">
        <f t="shared" si="35"/>
        <v>98.73477950721646</v>
      </c>
      <c r="G135" s="115">
        <f t="shared" si="35"/>
        <v>98.5328369108787</v>
      </c>
      <c r="H135" s="115">
        <f t="shared" si="35"/>
        <v>99.07479144545933</v>
      </c>
      <c r="I135" s="115">
        <f t="shared" si="35"/>
        <v>99.85184540195972</v>
      </c>
      <c r="J135" s="200">
        <f t="shared" si="35"/>
        <v>100.62731577450282</v>
      </c>
      <c r="K135" s="200">
        <f t="shared" si="35"/>
        <v>102.33072859268167</v>
      </c>
      <c r="L135" s="200">
        <f t="shared" si="35"/>
        <v>102.16470599766609</v>
      </c>
      <c r="M135" s="200">
        <f t="shared" si="35"/>
        <v>101.84027105895505</v>
      </c>
      <c r="N135" s="201">
        <f t="shared" si="35"/>
        <v>101.84027105895505</v>
      </c>
    </row>
    <row r="136" spans="1:14" ht="18" hidden="1" thickBot="1">
      <c r="A136" s="615" t="s">
        <v>15</v>
      </c>
      <c r="B136" s="616"/>
      <c r="C136" s="616"/>
      <c r="D136" s="616"/>
      <c r="E136" s="616"/>
      <c r="F136" s="616"/>
      <c r="G136" s="616"/>
      <c r="H136" s="616"/>
      <c r="I136" s="616"/>
      <c r="J136" s="616"/>
      <c r="K136" s="616"/>
      <c r="L136" s="616"/>
      <c r="M136" s="616"/>
      <c r="N136" s="617"/>
    </row>
    <row r="137" spans="1:14" ht="33" customHeight="1" hidden="1">
      <c r="A137" s="146" t="s">
        <v>53</v>
      </c>
      <c r="B137" s="164" t="s">
        <v>95</v>
      </c>
      <c r="C137" s="164" t="s">
        <v>112</v>
      </c>
      <c r="D137" s="164" t="s">
        <v>113</v>
      </c>
      <c r="E137" s="164" t="s">
        <v>114</v>
      </c>
      <c r="F137" s="164" t="s">
        <v>138</v>
      </c>
      <c r="G137" s="164" t="s">
        <v>105</v>
      </c>
      <c r="H137" s="164" t="s">
        <v>106</v>
      </c>
      <c r="I137" s="164" t="s">
        <v>107</v>
      </c>
      <c r="J137" s="164" t="s">
        <v>108</v>
      </c>
      <c r="K137" s="164" t="s">
        <v>109</v>
      </c>
      <c r="L137" s="164" t="s">
        <v>110</v>
      </c>
      <c r="M137" s="164" t="s">
        <v>111</v>
      </c>
      <c r="N137" s="149" t="s">
        <v>35</v>
      </c>
    </row>
    <row r="138" spans="1:14" ht="18" hidden="1" thickBot="1">
      <c r="A138" s="150" t="s">
        <v>66</v>
      </c>
      <c r="B138" s="226">
        <v>59.5522</v>
      </c>
      <c r="C138" s="226">
        <v>52.6742</v>
      </c>
      <c r="D138" s="227">
        <v>50.1405</v>
      </c>
      <c r="E138" s="227">
        <v>46.3453</v>
      </c>
      <c r="F138" s="151">
        <v>46.3849</v>
      </c>
      <c r="G138" s="151">
        <v>40.65709999999999</v>
      </c>
      <c r="H138" s="151">
        <v>36.8946</v>
      </c>
      <c r="I138" s="151">
        <v>37.0976</v>
      </c>
      <c r="J138" s="151">
        <v>39.6058</v>
      </c>
      <c r="K138" s="151">
        <v>50.3025</v>
      </c>
      <c r="L138" s="151">
        <v>50.542</v>
      </c>
      <c r="M138" s="190">
        <v>55.505</v>
      </c>
      <c r="N138" s="228">
        <f>SUM(B138:M138)</f>
        <v>565.7017000000001</v>
      </c>
    </row>
    <row r="139" spans="1:14" ht="15" hidden="1" thickBot="1">
      <c r="A139" s="152" t="s">
        <v>67</v>
      </c>
      <c r="B139" s="88">
        <f>B138/M126*100</f>
        <v>101.79863247863248</v>
      </c>
      <c r="C139" s="88">
        <f aca="true" t="shared" si="36" ref="C139:M139">C138/B138*100</f>
        <v>88.4504686644658</v>
      </c>
      <c r="D139" s="88">
        <f t="shared" si="36"/>
        <v>95.18986524712288</v>
      </c>
      <c r="E139" s="88">
        <f t="shared" si="36"/>
        <v>92.43086925738673</v>
      </c>
      <c r="F139" s="88">
        <f t="shared" si="36"/>
        <v>100.08544555758621</v>
      </c>
      <c r="G139" s="88">
        <f t="shared" si="36"/>
        <v>87.65158489077263</v>
      </c>
      <c r="H139" s="88">
        <f t="shared" si="36"/>
        <v>90.74577380088596</v>
      </c>
      <c r="I139" s="88">
        <f t="shared" si="36"/>
        <v>100.5502160207727</v>
      </c>
      <c r="J139" s="185">
        <f t="shared" si="36"/>
        <v>106.76108427499354</v>
      </c>
      <c r="K139" s="185">
        <f t="shared" si="36"/>
        <v>127.00791298244197</v>
      </c>
      <c r="L139" s="185">
        <f t="shared" si="36"/>
        <v>100.47611947716317</v>
      </c>
      <c r="M139" s="185">
        <f t="shared" si="36"/>
        <v>109.81955601282102</v>
      </c>
      <c r="N139" s="186">
        <f>N138/N126*100</f>
        <v>94.20370052738595</v>
      </c>
    </row>
    <row r="140" spans="1:14" ht="28.5" hidden="1" thickBot="1">
      <c r="A140" s="153" t="s">
        <v>68</v>
      </c>
      <c r="B140" s="88">
        <f aca="true" t="shared" si="37" ref="B140:N140">B138/B126*100</f>
        <v>99.58561872909699</v>
      </c>
      <c r="C140" s="88">
        <f t="shared" si="37"/>
        <v>100.9024368284642</v>
      </c>
      <c r="D140" s="88">
        <f t="shared" si="37"/>
        <v>92.1873218875598</v>
      </c>
      <c r="E140" s="88">
        <f t="shared" si="37"/>
        <v>92.97025452561306</v>
      </c>
      <c r="F140" s="88">
        <f t="shared" si="37"/>
        <v>99.83126467556114</v>
      </c>
      <c r="G140" s="88">
        <f t="shared" si="37"/>
        <v>102.87207125145488</v>
      </c>
      <c r="H140" s="88">
        <f t="shared" si="37"/>
        <v>90.27637422464734</v>
      </c>
      <c r="I140" s="88">
        <f t="shared" si="37"/>
        <v>87.88255667133352</v>
      </c>
      <c r="J140" s="185">
        <f t="shared" si="37"/>
        <v>83.03102725366877</v>
      </c>
      <c r="K140" s="185">
        <f t="shared" si="37"/>
        <v>88.56073943661973</v>
      </c>
      <c r="L140" s="185">
        <f t="shared" si="37"/>
        <v>96.82375478927203</v>
      </c>
      <c r="M140" s="185">
        <f t="shared" si="37"/>
        <v>94.88034188034189</v>
      </c>
      <c r="N140" s="188">
        <f t="shared" si="37"/>
        <v>94.20370052738595</v>
      </c>
    </row>
    <row r="141" spans="1:14" ht="10.5" customHeight="1" hidden="1">
      <c r="A141" s="153"/>
      <c r="B141" s="88"/>
      <c r="C141" s="88"/>
      <c r="D141" s="88"/>
      <c r="E141" s="154"/>
      <c r="F141" s="88"/>
      <c r="G141" s="88"/>
      <c r="H141" s="88"/>
      <c r="I141" s="88"/>
      <c r="J141" s="185"/>
      <c r="K141" s="185"/>
      <c r="L141" s="185"/>
      <c r="M141" s="185"/>
      <c r="N141" s="188"/>
    </row>
    <row r="142" spans="1:14" ht="28.5" customHeight="1" hidden="1">
      <c r="A142" s="150" t="s">
        <v>69</v>
      </c>
      <c r="B142" s="125" t="s">
        <v>9</v>
      </c>
      <c r="C142" s="125" t="s">
        <v>9</v>
      </c>
      <c r="D142" s="92">
        <f>D146</f>
        <v>162.3669</v>
      </c>
      <c r="E142" s="125" t="s">
        <v>9</v>
      </c>
      <c r="F142" s="125" t="s">
        <v>9</v>
      </c>
      <c r="G142" s="190">
        <f>SUM(E138:G138)</f>
        <v>133.38729999999998</v>
      </c>
      <c r="H142" s="125" t="s">
        <v>9</v>
      </c>
      <c r="I142" s="125" t="s">
        <v>9</v>
      </c>
      <c r="J142" s="190">
        <f>SUM(H138:J138)</f>
        <v>113.598</v>
      </c>
      <c r="K142" s="219" t="s">
        <v>9</v>
      </c>
      <c r="L142" s="219" t="s">
        <v>9</v>
      </c>
      <c r="M142" s="190">
        <f>SUM(K138:M138)</f>
        <v>156.3495</v>
      </c>
      <c r="N142" s="225" t="s">
        <v>9</v>
      </c>
    </row>
    <row r="143" spans="1:14" ht="15" hidden="1" thickBot="1">
      <c r="A143" s="152" t="s">
        <v>67</v>
      </c>
      <c r="B143" s="89" t="s">
        <v>9</v>
      </c>
      <c r="C143" s="89" t="s">
        <v>9</v>
      </c>
      <c r="D143" s="88">
        <f>D142/M130*100</f>
        <v>96.93546268656715</v>
      </c>
      <c r="E143" s="89" t="s">
        <v>9</v>
      </c>
      <c r="F143" s="89" t="s">
        <v>9</v>
      </c>
      <c r="G143" s="185">
        <f>G142/D142*100</f>
        <v>82.15178093564636</v>
      </c>
      <c r="H143" s="89" t="s">
        <v>9</v>
      </c>
      <c r="I143" s="89" t="s">
        <v>9</v>
      </c>
      <c r="J143" s="185">
        <f>J142/G142*100</f>
        <v>85.16402985891462</v>
      </c>
      <c r="K143" s="220" t="s">
        <v>9</v>
      </c>
      <c r="L143" s="220" t="s">
        <v>9</v>
      </c>
      <c r="M143" s="185">
        <f>M142/J142*100</f>
        <v>137.63402524692336</v>
      </c>
      <c r="N143" s="186" t="s">
        <v>9</v>
      </c>
    </row>
    <row r="144" spans="1:14" ht="28.5" hidden="1" thickBot="1">
      <c r="A144" s="153" t="s">
        <v>68</v>
      </c>
      <c r="B144" s="89" t="s">
        <v>9</v>
      </c>
      <c r="C144" s="89" t="s">
        <v>9</v>
      </c>
      <c r="D144" s="88">
        <f>D142/D130*100</f>
        <v>97.58042560710221</v>
      </c>
      <c r="E144" s="89" t="s">
        <v>9</v>
      </c>
      <c r="F144" s="89" t="s">
        <v>9</v>
      </c>
      <c r="G144" s="185">
        <f>G142/G130*100</f>
        <v>98.1981066721439</v>
      </c>
      <c r="H144" s="89" t="s">
        <v>9</v>
      </c>
      <c r="I144" s="89" t="s">
        <v>9</v>
      </c>
      <c r="J144" s="185">
        <f>J142/J130*100</f>
        <v>86.86110847736524</v>
      </c>
      <c r="K144" s="220" t="s">
        <v>9</v>
      </c>
      <c r="L144" s="220" t="s">
        <v>9</v>
      </c>
      <c r="M144" s="185">
        <f>M142/M130*100</f>
        <v>93.34298507462687</v>
      </c>
      <c r="N144" s="186" t="s">
        <v>9</v>
      </c>
    </row>
    <row r="145" spans="1:14" ht="10.5" customHeight="1" hidden="1">
      <c r="A145" s="157"/>
      <c r="B145" s="88"/>
      <c r="C145" s="88"/>
      <c r="D145" s="88"/>
      <c r="E145" s="88"/>
      <c r="F145" s="88"/>
      <c r="G145" s="88"/>
      <c r="H145" s="88"/>
      <c r="I145" s="88"/>
      <c r="J145" s="185"/>
      <c r="K145" s="185"/>
      <c r="L145" s="185"/>
      <c r="M145" s="185"/>
      <c r="N145" s="188"/>
    </row>
    <row r="146" spans="1:14" ht="36" hidden="1" thickBot="1">
      <c r="A146" s="158" t="s">
        <v>70</v>
      </c>
      <c r="B146" s="92">
        <f>B138</f>
        <v>59.5522</v>
      </c>
      <c r="C146" s="92">
        <f aca="true" t="shared" si="38" ref="C146:M146">B146+C138</f>
        <v>112.2264</v>
      </c>
      <c r="D146" s="92">
        <f t="shared" si="38"/>
        <v>162.3669</v>
      </c>
      <c r="E146" s="92">
        <f t="shared" si="38"/>
        <v>208.7122</v>
      </c>
      <c r="F146" s="92">
        <f t="shared" si="38"/>
        <v>255.0971</v>
      </c>
      <c r="G146" s="92">
        <f t="shared" si="38"/>
        <v>295.7542</v>
      </c>
      <c r="H146" s="92">
        <f t="shared" si="38"/>
        <v>332.64880000000005</v>
      </c>
      <c r="I146" s="92">
        <f t="shared" si="38"/>
        <v>369.74640000000005</v>
      </c>
      <c r="J146" s="190">
        <f t="shared" si="38"/>
        <v>409.35220000000004</v>
      </c>
      <c r="K146" s="190">
        <f t="shared" si="38"/>
        <v>459.65470000000005</v>
      </c>
      <c r="L146" s="190">
        <f t="shared" si="38"/>
        <v>510.1967000000001</v>
      </c>
      <c r="M146" s="190">
        <f t="shared" si="38"/>
        <v>565.7017000000001</v>
      </c>
      <c r="N146" s="197">
        <f>N138</f>
        <v>565.7017000000001</v>
      </c>
    </row>
    <row r="147" spans="1:14" ht="28.5" hidden="1" thickBot="1">
      <c r="A147" s="163" t="s">
        <v>68</v>
      </c>
      <c r="B147" s="115">
        <f aca="true" t="shared" si="39" ref="B147:N147">B146/B134*100</f>
        <v>99.58561872909699</v>
      </c>
      <c r="C147" s="115">
        <f t="shared" si="39"/>
        <v>100.19936948173758</v>
      </c>
      <c r="D147" s="115">
        <f t="shared" si="39"/>
        <v>97.58042560710221</v>
      </c>
      <c r="E147" s="115">
        <f t="shared" si="39"/>
        <v>96.51765957200827</v>
      </c>
      <c r="F147" s="115">
        <f t="shared" si="39"/>
        <v>97.10371830389737</v>
      </c>
      <c r="G147" s="115">
        <f t="shared" si="39"/>
        <v>97.85803953177042</v>
      </c>
      <c r="H147" s="115">
        <f t="shared" si="39"/>
        <v>96.95493655862802</v>
      </c>
      <c r="I147" s="115">
        <f t="shared" si="39"/>
        <v>95.96100791832012</v>
      </c>
      <c r="J147" s="200">
        <f t="shared" si="39"/>
        <v>94.5366493537086</v>
      </c>
      <c r="K147" s="200">
        <f t="shared" si="39"/>
        <v>93.8436615088739</v>
      </c>
      <c r="L147" s="200">
        <f t="shared" si="39"/>
        <v>94.13066941692851</v>
      </c>
      <c r="M147" s="200">
        <f t="shared" si="39"/>
        <v>94.20370052738595</v>
      </c>
      <c r="N147" s="201">
        <f t="shared" si="39"/>
        <v>94.20370052738595</v>
      </c>
    </row>
    <row r="148" spans="1:14" ht="18">
      <c r="A148" s="615" t="s">
        <v>46</v>
      </c>
      <c r="B148" s="616"/>
      <c r="C148" s="616"/>
      <c r="D148" s="616"/>
      <c r="E148" s="616"/>
      <c r="F148" s="616"/>
      <c r="G148" s="616"/>
      <c r="H148" s="616"/>
      <c r="I148" s="616"/>
      <c r="J148" s="616"/>
      <c r="K148" s="616"/>
      <c r="L148" s="616"/>
      <c r="M148" s="616"/>
      <c r="N148" s="617"/>
    </row>
    <row r="149" spans="1:14" ht="33" customHeight="1">
      <c r="A149" s="146" t="s">
        <v>53</v>
      </c>
      <c r="B149" s="164" t="s">
        <v>95</v>
      </c>
      <c r="C149" s="164" t="s">
        <v>112</v>
      </c>
      <c r="D149" s="164" t="s">
        <v>113</v>
      </c>
      <c r="E149" s="164" t="s">
        <v>114</v>
      </c>
      <c r="F149" s="164" t="s">
        <v>138</v>
      </c>
      <c r="G149" s="164" t="s">
        <v>105</v>
      </c>
      <c r="H149" s="164" t="s">
        <v>106</v>
      </c>
      <c r="I149" s="164" t="s">
        <v>107</v>
      </c>
      <c r="J149" s="164" t="s">
        <v>108</v>
      </c>
      <c r="K149" s="164" t="s">
        <v>109</v>
      </c>
      <c r="L149" s="164" t="s">
        <v>110</v>
      </c>
      <c r="M149" s="164" t="s">
        <v>111</v>
      </c>
      <c r="N149" s="149" t="s">
        <v>35</v>
      </c>
    </row>
    <row r="150" spans="1:14" ht="18">
      <c r="A150" s="150" t="s">
        <v>66</v>
      </c>
      <c r="B150" s="226">
        <v>53.857</v>
      </c>
      <c r="C150" s="226">
        <v>47.5605</v>
      </c>
      <c r="D150" s="227">
        <v>48.5674</v>
      </c>
      <c r="E150" s="227">
        <v>44.746399999999994</v>
      </c>
      <c r="F150" s="151">
        <v>41.2407</v>
      </c>
      <c r="G150" s="151">
        <v>36.3973</v>
      </c>
      <c r="H150" s="151">
        <v>38.176</v>
      </c>
      <c r="I150" s="151">
        <v>37.530300000000004</v>
      </c>
      <c r="J150" s="151">
        <v>41.4892</v>
      </c>
      <c r="K150" s="151">
        <v>54.3403</v>
      </c>
      <c r="L150" s="151">
        <v>53.9575</v>
      </c>
      <c r="M150" s="190">
        <v>56.066199999999995</v>
      </c>
      <c r="N150" s="228">
        <f>SUM(B150:M150)</f>
        <v>553.9287999999999</v>
      </c>
    </row>
    <row r="151" spans="1:14" ht="14.25">
      <c r="A151" s="152" t="s">
        <v>67</v>
      </c>
      <c r="B151" s="88">
        <f>B150/M138*100</f>
        <v>97.03089811728672</v>
      </c>
      <c r="C151" s="88">
        <f aca="true" t="shared" si="40" ref="C151:H151">C150/B150*100</f>
        <v>88.30885493064969</v>
      </c>
      <c r="D151" s="88">
        <f t="shared" si="40"/>
        <v>102.11709296580145</v>
      </c>
      <c r="E151" s="88">
        <f t="shared" si="40"/>
        <v>92.13258276127607</v>
      </c>
      <c r="F151" s="88">
        <f t="shared" si="40"/>
        <v>92.16540325031734</v>
      </c>
      <c r="G151" s="88">
        <f t="shared" si="40"/>
        <v>88.25577645384294</v>
      </c>
      <c r="H151" s="88">
        <f t="shared" si="40"/>
        <v>104.88690095144419</v>
      </c>
      <c r="I151" s="88">
        <f>I150/H150*100</f>
        <v>98.3086232187762</v>
      </c>
      <c r="J151" s="88">
        <f>J150/I150*100</f>
        <v>110.54854344356424</v>
      </c>
      <c r="K151" s="88">
        <f>K150/J150*100</f>
        <v>130.974566875235</v>
      </c>
      <c r="L151" s="88">
        <f>L150/K150*100</f>
        <v>99.29555044782602</v>
      </c>
      <c r="M151" s="88">
        <f>M150/L150*100</f>
        <v>103.90807580039845</v>
      </c>
      <c r="N151" s="186">
        <f>N150/N138*100</f>
        <v>97.91888551863993</v>
      </c>
    </row>
    <row r="152" spans="1:14" ht="27.75">
      <c r="A152" s="153" t="s">
        <v>68</v>
      </c>
      <c r="B152" s="88">
        <f aca="true" t="shared" si="41" ref="B152:N152">B150/B138*100</f>
        <v>90.43662534717441</v>
      </c>
      <c r="C152" s="88">
        <f t="shared" si="41"/>
        <v>90.29183167470983</v>
      </c>
      <c r="D152" s="88">
        <f t="shared" si="41"/>
        <v>96.86261604890257</v>
      </c>
      <c r="E152" s="88">
        <f t="shared" si="41"/>
        <v>96.55002772665188</v>
      </c>
      <c r="F152" s="88">
        <f t="shared" si="41"/>
        <v>88.90975295839809</v>
      </c>
      <c r="G152" s="88">
        <f t="shared" si="41"/>
        <v>89.5226172058509</v>
      </c>
      <c r="H152" s="88">
        <f t="shared" si="41"/>
        <v>103.47313699023705</v>
      </c>
      <c r="I152" s="88">
        <f t="shared" si="41"/>
        <v>101.16638273095835</v>
      </c>
      <c r="J152" s="88">
        <f t="shared" si="41"/>
        <v>104.75536411333692</v>
      </c>
      <c r="K152" s="88">
        <f t="shared" si="41"/>
        <v>108.0270364296009</v>
      </c>
      <c r="L152" s="88">
        <f t="shared" si="41"/>
        <v>106.75774603300225</v>
      </c>
      <c r="M152" s="88">
        <f t="shared" si="41"/>
        <v>101.01108008287541</v>
      </c>
      <c r="N152" s="104">
        <f t="shared" si="41"/>
        <v>97.91888551863993</v>
      </c>
    </row>
    <row r="153" spans="1:14" ht="10.5" customHeight="1">
      <c r="A153" s="153"/>
      <c r="B153" s="88"/>
      <c r="C153" s="88"/>
      <c r="D153" s="88"/>
      <c r="E153" s="154"/>
      <c r="F153" s="88"/>
      <c r="G153" s="88"/>
      <c r="H153" s="88"/>
      <c r="I153" s="88"/>
      <c r="J153" s="185"/>
      <c r="K153" s="185"/>
      <c r="L153" s="185"/>
      <c r="M153" s="185"/>
      <c r="N153" s="188"/>
    </row>
    <row r="154" spans="1:14" ht="28.5" customHeight="1">
      <c r="A154" s="150" t="s">
        <v>69</v>
      </c>
      <c r="B154" s="125" t="s">
        <v>9</v>
      </c>
      <c r="C154" s="125" t="s">
        <v>9</v>
      </c>
      <c r="D154" s="92">
        <f>D158</f>
        <v>149.98489999999998</v>
      </c>
      <c r="E154" s="125" t="s">
        <v>9</v>
      </c>
      <c r="F154" s="125" t="s">
        <v>9</v>
      </c>
      <c r="G154" s="92">
        <f>SUM(E150:G150)</f>
        <v>122.3844</v>
      </c>
      <c r="H154" s="125" t="s">
        <v>9</v>
      </c>
      <c r="I154" s="125" t="s">
        <v>9</v>
      </c>
      <c r="J154" s="92">
        <f>SUM(H150:J150)</f>
        <v>117.1955</v>
      </c>
      <c r="K154" s="125" t="s">
        <v>9</v>
      </c>
      <c r="L154" s="125" t="s">
        <v>9</v>
      </c>
      <c r="M154" s="92">
        <f>SUM(K150:M150)</f>
        <v>164.36399999999998</v>
      </c>
      <c r="N154" s="155" t="s">
        <v>9</v>
      </c>
    </row>
    <row r="155" spans="1:14" ht="14.25">
      <c r="A155" s="152" t="s">
        <v>67</v>
      </c>
      <c r="B155" s="89" t="s">
        <v>9</v>
      </c>
      <c r="C155" s="89" t="s">
        <v>9</v>
      </c>
      <c r="D155" s="88">
        <f>D154/M142*100</f>
        <v>95.92924825471138</v>
      </c>
      <c r="E155" s="89" t="s">
        <v>9</v>
      </c>
      <c r="F155" s="89" t="s">
        <v>9</v>
      </c>
      <c r="G155" s="88">
        <f>G154/D154*100</f>
        <v>81.59781417996079</v>
      </c>
      <c r="H155" s="89" t="s">
        <v>9</v>
      </c>
      <c r="I155" s="89" t="s">
        <v>9</v>
      </c>
      <c r="J155" s="88">
        <f>J154/G154*100</f>
        <v>95.76016224290024</v>
      </c>
      <c r="K155" s="89" t="s">
        <v>9</v>
      </c>
      <c r="L155" s="89" t="s">
        <v>9</v>
      </c>
      <c r="M155" s="88">
        <f>M154/J154*100</f>
        <v>140.24770575662032</v>
      </c>
      <c r="N155" s="102" t="s">
        <v>9</v>
      </c>
    </row>
    <row r="156" spans="1:14" ht="27.75">
      <c r="A156" s="153" t="s">
        <v>68</v>
      </c>
      <c r="B156" s="89" t="s">
        <v>9</v>
      </c>
      <c r="C156" s="89" t="s">
        <v>9</v>
      </c>
      <c r="D156" s="88">
        <f>D154/D142*100</f>
        <v>92.37406146203443</v>
      </c>
      <c r="E156" s="89" t="s">
        <v>9</v>
      </c>
      <c r="F156" s="89" t="s">
        <v>9</v>
      </c>
      <c r="G156" s="88">
        <f>G154/G142*100</f>
        <v>91.75116371648576</v>
      </c>
      <c r="H156" s="89" t="s">
        <v>9</v>
      </c>
      <c r="I156" s="89" t="s">
        <v>9</v>
      </c>
      <c r="J156" s="88">
        <f>J154/J142*100</f>
        <v>103.16686913501998</v>
      </c>
      <c r="K156" s="89" t="s">
        <v>9</v>
      </c>
      <c r="L156" s="89" t="s">
        <v>9</v>
      </c>
      <c r="M156" s="88">
        <f>M154/M142*100</f>
        <v>105.12601575316836</v>
      </c>
      <c r="N156" s="102" t="s">
        <v>9</v>
      </c>
    </row>
    <row r="157" spans="1:14" ht="10.5" customHeight="1">
      <c r="A157" s="157"/>
      <c r="B157" s="88"/>
      <c r="C157" s="88"/>
      <c r="D157" s="88"/>
      <c r="E157" s="88"/>
      <c r="F157" s="88"/>
      <c r="G157" s="88"/>
      <c r="H157" s="88"/>
      <c r="I157" s="88"/>
      <c r="J157" s="185"/>
      <c r="K157" s="185"/>
      <c r="L157" s="185"/>
      <c r="M157" s="185"/>
      <c r="N157" s="188"/>
    </row>
    <row r="158" spans="1:14" ht="36">
      <c r="A158" s="158" t="s">
        <v>70</v>
      </c>
      <c r="B158" s="92">
        <f>B150</f>
        <v>53.857</v>
      </c>
      <c r="C158" s="92">
        <f>B158+C150</f>
        <v>101.41749999999999</v>
      </c>
      <c r="D158" s="92">
        <f>C158+D150</f>
        <v>149.98489999999998</v>
      </c>
      <c r="E158" s="92">
        <f>D158+E150</f>
        <v>194.73129999999998</v>
      </c>
      <c r="F158" s="92">
        <f>E158+F150</f>
        <v>235.97199999999998</v>
      </c>
      <c r="G158" s="92">
        <f aca="true" t="shared" si="42" ref="G158:M158">F158+G150</f>
        <v>272.36929999999995</v>
      </c>
      <c r="H158" s="92">
        <f t="shared" si="42"/>
        <v>310.54529999999994</v>
      </c>
      <c r="I158" s="92">
        <f t="shared" si="42"/>
        <v>348.07559999999995</v>
      </c>
      <c r="J158" s="92">
        <f t="shared" si="42"/>
        <v>389.56479999999993</v>
      </c>
      <c r="K158" s="92">
        <f t="shared" si="42"/>
        <v>443.90509999999995</v>
      </c>
      <c r="L158" s="92">
        <f t="shared" si="42"/>
        <v>497.86259999999993</v>
      </c>
      <c r="M158" s="92">
        <f t="shared" si="42"/>
        <v>553.9287999999999</v>
      </c>
      <c r="N158" s="197">
        <f>N150</f>
        <v>553.9287999999999</v>
      </c>
    </row>
    <row r="159" spans="1:14" ht="28.5" thickBot="1">
      <c r="A159" s="163" t="s">
        <v>68</v>
      </c>
      <c r="B159" s="115">
        <f aca="true" t="shared" si="43" ref="B159:N159">B158/B146*100</f>
        <v>90.43662534717441</v>
      </c>
      <c r="C159" s="115">
        <f t="shared" si="43"/>
        <v>90.36866548334437</v>
      </c>
      <c r="D159" s="115">
        <f t="shared" si="43"/>
        <v>92.37406146203443</v>
      </c>
      <c r="E159" s="115">
        <f t="shared" si="43"/>
        <v>93.30134989713106</v>
      </c>
      <c r="F159" s="115">
        <f t="shared" si="43"/>
        <v>92.50281559453242</v>
      </c>
      <c r="G159" s="115">
        <f t="shared" si="43"/>
        <v>92.09313003838996</v>
      </c>
      <c r="H159" s="115">
        <f t="shared" si="43"/>
        <v>93.3553044532251</v>
      </c>
      <c r="I159" s="115">
        <f t="shared" si="43"/>
        <v>94.13900987271273</v>
      </c>
      <c r="J159" s="115">
        <f t="shared" si="43"/>
        <v>95.16616742257644</v>
      </c>
      <c r="K159" s="115">
        <f t="shared" si="43"/>
        <v>96.57360187984587</v>
      </c>
      <c r="L159" s="115">
        <f t="shared" si="43"/>
        <v>97.5824814233412</v>
      </c>
      <c r="M159" s="115">
        <f t="shared" si="43"/>
        <v>97.91888551863993</v>
      </c>
      <c r="N159" s="116">
        <f t="shared" si="43"/>
        <v>97.91888551863993</v>
      </c>
    </row>
    <row r="160" spans="1:14" ht="18">
      <c r="A160" s="602" t="s">
        <v>37</v>
      </c>
      <c r="B160" s="603"/>
      <c r="C160" s="603"/>
      <c r="D160" s="603"/>
      <c r="E160" s="603"/>
      <c r="F160" s="603"/>
      <c r="G160" s="603"/>
      <c r="H160" s="603"/>
      <c r="I160" s="603"/>
      <c r="J160" s="603"/>
      <c r="K160" s="603"/>
      <c r="L160" s="603"/>
      <c r="M160" s="603"/>
      <c r="N160" s="604"/>
    </row>
    <row r="161" spans="1:14" ht="27">
      <c r="A161" s="146" t="s">
        <v>53</v>
      </c>
      <c r="B161" s="164" t="s">
        <v>95</v>
      </c>
      <c r="C161" s="164" t="s">
        <v>112</v>
      </c>
      <c r="D161" s="164" t="s">
        <v>113</v>
      </c>
      <c r="E161" s="164" t="s">
        <v>114</v>
      </c>
      <c r="F161" s="164" t="s">
        <v>138</v>
      </c>
      <c r="G161" s="164" t="s">
        <v>105</v>
      </c>
      <c r="H161" s="164" t="s">
        <v>106</v>
      </c>
      <c r="I161" s="164" t="s">
        <v>107</v>
      </c>
      <c r="J161" s="164" t="s">
        <v>108</v>
      </c>
      <c r="K161" s="164" t="s">
        <v>109</v>
      </c>
      <c r="L161" s="164" t="s">
        <v>110</v>
      </c>
      <c r="M161" s="164" t="s">
        <v>111</v>
      </c>
      <c r="N161" s="149" t="s">
        <v>35</v>
      </c>
    </row>
    <row r="162" spans="1:18" ht="18">
      <c r="A162" s="150" t="s">
        <v>66</v>
      </c>
      <c r="B162" s="227">
        <v>54.7952</v>
      </c>
      <c r="C162" s="227">
        <v>46.6978</v>
      </c>
      <c r="D162" s="227">
        <v>46.7596</v>
      </c>
      <c r="E162" s="227">
        <v>42.8018</v>
      </c>
      <c r="F162" s="151">
        <v>39.13</v>
      </c>
      <c r="G162" s="151">
        <v>35.9974</v>
      </c>
      <c r="H162" s="151">
        <v>37.369699999999995</v>
      </c>
      <c r="I162" s="151">
        <v>39.2999</v>
      </c>
      <c r="J162" s="151">
        <v>44.2622</v>
      </c>
      <c r="K162" s="151">
        <v>53.775200000000005</v>
      </c>
      <c r="L162" s="151">
        <v>55.483599999999996</v>
      </c>
      <c r="M162" s="190">
        <v>58.8753</v>
      </c>
      <c r="N162" s="228">
        <f>SUM(B162:M162)</f>
        <v>555.2476999999999</v>
      </c>
      <c r="Q162" s="203">
        <f>M162+B174+C174</f>
        <v>169.76632</v>
      </c>
      <c r="R162" s="7">
        <f>Q162/Q163*100</f>
        <v>107.74764025204497</v>
      </c>
    </row>
    <row r="163" spans="1:17" ht="14.25">
      <c r="A163" s="152" t="s">
        <v>67</v>
      </c>
      <c r="B163" s="88">
        <f>B162/M150*100</f>
        <v>97.73303701695497</v>
      </c>
      <c r="C163" s="88">
        <f aca="true" t="shared" si="44" ref="C163:M163">C162/B162*100</f>
        <v>85.2224282418898</v>
      </c>
      <c r="D163" s="88">
        <f t="shared" si="44"/>
        <v>100.13234028155502</v>
      </c>
      <c r="E163" s="88">
        <f t="shared" si="44"/>
        <v>91.53585573871462</v>
      </c>
      <c r="F163" s="88">
        <f t="shared" si="44"/>
        <v>91.42138882009635</v>
      </c>
      <c r="G163" s="88">
        <f t="shared" si="44"/>
        <v>91.99437771530793</v>
      </c>
      <c r="H163" s="88">
        <f t="shared" si="44"/>
        <v>103.81221977142792</v>
      </c>
      <c r="I163" s="88">
        <f t="shared" si="44"/>
        <v>105.16514716468157</v>
      </c>
      <c r="J163" s="88">
        <f t="shared" si="44"/>
        <v>112.62674968638598</v>
      </c>
      <c r="K163" s="88">
        <f t="shared" si="44"/>
        <v>121.49237950214857</v>
      </c>
      <c r="L163" s="88">
        <f t="shared" si="44"/>
        <v>103.17692914205803</v>
      </c>
      <c r="M163" s="88">
        <f t="shared" si="44"/>
        <v>106.11297752849491</v>
      </c>
      <c r="N163" s="186">
        <f>N162/N150*100</f>
        <v>100.23809919253159</v>
      </c>
      <c r="Q163" s="203">
        <f>B162+C162+M150</f>
        <v>157.55919999999998</v>
      </c>
    </row>
    <row r="164" spans="1:14" ht="27.75">
      <c r="A164" s="153" t="s">
        <v>68</v>
      </c>
      <c r="B164" s="88">
        <f aca="true" t="shared" si="45" ref="B164:N164">B162/B150*100</f>
        <v>101.7420205358635</v>
      </c>
      <c r="C164" s="88">
        <f t="shared" si="45"/>
        <v>98.18609980971605</v>
      </c>
      <c r="D164" s="88">
        <f t="shared" si="45"/>
        <v>96.27775009574323</v>
      </c>
      <c r="E164" s="88">
        <f t="shared" si="45"/>
        <v>95.6541755314394</v>
      </c>
      <c r="F164" s="88">
        <f t="shared" si="45"/>
        <v>94.88199763825543</v>
      </c>
      <c r="G164" s="88">
        <f t="shared" si="45"/>
        <v>98.90129212881175</v>
      </c>
      <c r="H164" s="88">
        <f t="shared" si="45"/>
        <v>97.88794006705783</v>
      </c>
      <c r="I164" s="88">
        <f>I162/I150*100</f>
        <v>104.71512351353438</v>
      </c>
      <c r="J164" s="88">
        <f t="shared" si="45"/>
        <v>106.68366707480502</v>
      </c>
      <c r="K164" s="88">
        <f t="shared" si="45"/>
        <v>98.9600719907693</v>
      </c>
      <c r="L164" s="88">
        <f t="shared" si="45"/>
        <v>102.82833711717554</v>
      </c>
      <c r="M164" s="88">
        <f t="shared" si="45"/>
        <v>105.01032707763325</v>
      </c>
      <c r="N164" s="104">
        <f t="shared" si="45"/>
        <v>100.23809919253159</v>
      </c>
    </row>
    <row r="165" spans="1:14" ht="10.5" customHeight="1">
      <c r="A165" s="153"/>
      <c r="B165" s="88"/>
      <c r="C165" s="88"/>
      <c r="D165" s="88"/>
      <c r="E165" s="154"/>
      <c r="F165" s="88"/>
      <c r="G165" s="88"/>
      <c r="H165" s="88"/>
      <c r="I165" s="88"/>
      <c r="J165" s="185"/>
      <c r="K165" s="185"/>
      <c r="L165" s="185"/>
      <c r="M165" s="185"/>
      <c r="N165" s="188"/>
    </row>
    <row r="166" spans="1:14" ht="28.5" customHeight="1">
      <c r="A166" s="150" t="s">
        <v>69</v>
      </c>
      <c r="B166" s="125" t="s">
        <v>9</v>
      </c>
      <c r="C166" s="125" t="s">
        <v>9</v>
      </c>
      <c r="D166" s="92">
        <f>D170</f>
        <v>148.2526</v>
      </c>
      <c r="E166" s="125" t="s">
        <v>9</v>
      </c>
      <c r="F166" s="125" t="s">
        <v>9</v>
      </c>
      <c r="G166" s="92">
        <f>SUM(E162:G162)</f>
        <v>117.92920000000001</v>
      </c>
      <c r="H166" s="125" t="s">
        <v>9</v>
      </c>
      <c r="I166" s="125" t="s">
        <v>9</v>
      </c>
      <c r="J166" s="92">
        <f>SUM(H162:J162)</f>
        <v>120.93180000000001</v>
      </c>
      <c r="K166" s="125" t="s">
        <v>9</v>
      </c>
      <c r="L166" s="125" t="s">
        <v>9</v>
      </c>
      <c r="M166" s="92">
        <f>SUM(K162:M162)</f>
        <v>168.13410000000002</v>
      </c>
      <c r="N166" s="155" t="s">
        <v>9</v>
      </c>
    </row>
    <row r="167" spans="1:14" ht="14.25">
      <c r="A167" s="152" t="s">
        <v>67</v>
      </c>
      <c r="B167" s="89" t="s">
        <v>9</v>
      </c>
      <c r="C167" s="89" t="s">
        <v>9</v>
      </c>
      <c r="D167" s="88">
        <f>D166/M154*100</f>
        <v>90.19773186342509</v>
      </c>
      <c r="E167" s="89" t="s">
        <v>9</v>
      </c>
      <c r="F167" s="89" t="s">
        <v>9</v>
      </c>
      <c r="G167" s="88">
        <f>G166/D166*100</f>
        <v>79.54612600386099</v>
      </c>
      <c r="H167" s="89" t="s">
        <v>9</v>
      </c>
      <c r="I167" s="89" t="s">
        <v>9</v>
      </c>
      <c r="J167" s="88">
        <f>J166/G166*100</f>
        <v>102.54610393354658</v>
      </c>
      <c r="K167" s="89" t="s">
        <v>9</v>
      </c>
      <c r="L167" s="89" t="s">
        <v>9</v>
      </c>
      <c r="M167" s="88">
        <f>M166/J166*100</f>
        <v>139.0321652369352</v>
      </c>
      <c r="N167" s="102" t="s">
        <v>9</v>
      </c>
    </row>
    <row r="168" spans="1:14" ht="27.75">
      <c r="A168" s="153" t="s">
        <v>68</v>
      </c>
      <c r="B168" s="89" t="s">
        <v>9</v>
      </c>
      <c r="C168" s="89" t="s">
        <v>9</v>
      </c>
      <c r="D168" s="88">
        <f>D166/D154*100</f>
        <v>98.84501706505124</v>
      </c>
      <c r="E168" s="89" t="s">
        <v>9</v>
      </c>
      <c r="F168" s="89" t="s">
        <v>9</v>
      </c>
      <c r="G168" s="88">
        <f>G166/G154*100</f>
        <v>96.35966675491322</v>
      </c>
      <c r="H168" s="89" t="s">
        <v>9</v>
      </c>
      <c r="I168" s="89" t="s">
        <v>9</v>
      </c>
      <c r="J168" s="88">
        <f>J166/J154*100</f>
        <v>103.18809169294043</v>
      </c>
      <c r="K168" s="89" t="s">
        <v>9</v>
      </c>
      <c r="L168" s="89" t="s">
        <v>9</v>
      </c>
      <c r="M168" s="88">
        <f>M166/M154*100</f>
        <v>102.29375045630434</v>
      </c>
      <c r="N168" s="102" t="s">
        <v>9</v>
      </c>
    </row>
    <row r="169" spans="1:14" ht="10.5" customHeight="1">
      <c r="A169" s="157"/>
      <c r="B169" s="88"/>
      <c r="C169" s="88"/>
      <c r="D169" s="88"/>
      <c r="E169" s="88"/>
      <c r="F169" s="88"/>
      <c r="G169" s="88"/>
      <c r="H169" s="88"/>
      <c r="I169" s="88"/>
      <c r="J169" s="185"/>
      <c r="K169" s="185"/>
      <c r="L169" s="185"/>
      <c r="M169" s="185"/>
      <c r="N169" s="188"/>
    </row>
    <row r="170" spans="1:14" ht="36">
      <c r="A170" s="158" t="s">
        <v>70</v>
      </c>
      <c r="B170" s="92">
        <f>B162</f>
        <v>54.7952</v>
      </c>
      <c r="C170" s="92">
        <f>B170+C162</f>
        <v>101.493</v>
      </c>
      <c r="D170" s="92">
        <f>C170+D162</f>
        <v>148.2526</v>
      </c>
      <c r="E170" s="92">
        <f>D170+E162</f>
        <v>191.0544</v>
      </c>
      <c r="F170" s="92">
        <f>E170+F162</f>
        <v>230.18439999999998</v>
      </c>
      <c r="G170" s="92">
        <f aca="true" t="shared" si="46" ref="G170:M170">F170+G162</f>
        <v>266.18179999999995</v>
      </c>
      <c r="H170" s="92">
        <f t="shared" si="46"/>
        <v>303.5514999999999</v>
      </c>
      <c r="I170" s="92">
        <f t="shared" si="46"/>
        <v>342.8513999999999</v>
      </c>
      <c r="J170" s="92">
        <f t="shared" si="46"/>
        <v>387.1135999999999</v>
      </c>
      <c r="K170" s="92">
        <f t="shared" si="46"/>
        <v>440.8887999999999</v>
      </c>
      <c r="L170" s="92">
        <f t="shared" si="46"/>
        <v>496.37239999999986</v>
      </c>
      <c r="M170" s="92">
        <f t="shared" si="46"/>
        <v>555.2476999999999</v>
      </c>
      <c r="N170" s="197">
        <f>N162</f>
        <v>555.2476999999999</v>
      </c>
    </row>
    <row r="171" spans="1:14" ht="28.5" thickBot="1">
      <c r="A171" s="163" t="s">
        <v>68</v>
      </c>
      <c r="B171" s="115">
        <f aca="true" t="shared" si="47" ref="B171:N171">B170/B158*100</f>
        <v>101.7420205358635</v>
      </c>
      <c r="C171" s="115">
        <f t="shared" si="47"/>
        <v>100.07444474572928</v>
      </c>
      <c r="D171" s="115">
        <f t="shared" si="47"/>
        <v>98.84501706505124</v>
      </c>
      <c r="E171" s="115">
        <f t="shared" si="47"/>
        <v>98.11180842525059</v>
      </c>
      <c r="F171" s="115">
        <f t="shared" si="47"/>
        <v>97.54733612462496</v>
      </c>
      <c r="G171" s="115">
        <f t="shared" si="47"/>
        <v>97.72826820056444</v>
      </c>
      <c r="H171" s="115">
        <f t="shared" si="47"/>
        <v>97.74789700568644</v>
      </c>
      <c r="I171" s="115">
        <f>I170/I158*100</f>
        <v>98.49911915687281</v>
      </c>
      <c r="J171" s="115">
        <f t="shared" si="47"/>
        <v>99.37078504012682</v>
      </c>
      <c r="K171" s="115">
        <f t="shared" si="47"/>
        <v>99.32050791937284</v>
      </c>
      <c r="L171" s="115">
        <f t="shared" si="47"/>
        <v>99.70068046886831</v>
      </c>
      <c r="M171" s="115">
        <f t="shared" si="47"/>
        <v>100.23809919253159</v>
      </c>
      <c r="N171" s="116">
        <f t="shared" si="47"/>
        <v>100.23809919253159</v>
      </c>
    </row>
    <row r="172" spans="1:14" ht="18">
      <c r="A172" s="602" t="s">
        <v>45</v>
      </c>
      <c r="B172" s="603"/>
      <c r="C172" s="603"/>
      <c r="D172" s="603"/>
      <c r="E172" s="603"/>
      <c r="F172" s="603"/>
      <c r="G172" s="603"/>
      <c r="H172" s="603"/>
      <c r="I172" s="603"/>
      <c r="J172" s="603"/>
      <c r="K172" s="603"/>
      <c r="L172" s="603"/>
      <c r="M172" s="603"/>
      <c r="N172" s="604"/>
    </row>
    <row r="173" spans="1:14" ht="27">
      <c r="A173" s="146" t="s">
        <v>53</v>
      </c>
      <c r="B173" s="164" t="s">
        <v>95</v>
      </c>
      <c r="C173" s="164" t="s">
        <v>112</v>
      </c>
      <c r="D173" s="164" t="s">
        <v>113</v>
      </c>
      <c r="E173" s="164" t="s">
        <v>114</v>
      </c>
      <c r="F173" s="164" t="s">
        <v>138</v>
      </c>
      <c r="G173" s="164" t="s">
        <v>105</v>
      </c>
      <c r="H173" s="164" t="s">
        <v>106</v>
      </c>
      <c r="I173" s="164" t="s">
        <v>107</v>
      </c>
      <c r="J173" s="164" t="s">
        <v>108</v>
      </c>
      <c r="K173" s="164" t="s">
        <v>109</v>
      </c>
      <c r="L173" s="164" t="s">
        <v>110</v>
      </c>
      <c r="M173" s="164" t="s">
        <v>111</v>
      </c>
      <c r="N173" s="149" t="s">
        <v>35</v>
      </c>
    </row>
    <row r="174" spans="1:14" ht="18">
      <c r="A174" s="150" t="s">
        <v>66</v>
      </c>
      <c r="B174" s="227">
        <v>58.98108</v>
      </c>
      <c r="C174" s="227">
        <v>51.90994</v>
      </c>
      <c r="D174" s="229">
        <v>46.7596</v>
      </c>
      <c r="E174" s="227"/>
      <c r="F174" s="151"/>
      <c r="G174" s="151"/>
      <c r="H174" s="151"/>
      <c r="I174" s="151"/>
      <c r="J174" s="151"/>
      <c r="K174" s="151"/>
      <c r="L174" s="151"/>
      <c r="M174" s="190"/>
      <c r="N174" s="228"/>
    </row>
    <row r="175" spans="1:14" ht="14.25">
      <c r="A175" s="152" t="s">
        <v>67</v>
      </c>
      <c r="B175" s="88">
        <f>B174/M162*100</f>
        <v>100.17966787430382</v>
      </c>
      <c r="C175" s="88">
        <f>C174/B174*100</f>
        <v>88.01117239630064</v>
      </c>
      <c r="D175" s="167">
        <f>D174/C174*100</f>
        <v>90.07831640722375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186"/>
    </row>
    <row r="176" spans="1:14" ht="27.75">
      <c r="A176" s="153" t="s">
        <v>68</v>
      </c>
      <c r="B176" s="88">
        <f>B174/B162*100</f>
        <v>107.63913627471018</v>
      </c>
      <c r="C176" s="88">
        <f>C174/C162*100</f>
        <v>111.16142516349805</v>
      </c>
      <c r="D176" s="167">
        <f>D174/D162*100</f>
        <v>100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104"/>
    </row>
    <row r="177" spans="1:14" ht="14.25">
      <c r="A177" s="153"/>
      <c r="B177" s="88"/>
      <c r="C177" s="88"/>
      <c r="D177" s="167"/>
      <c r="E177" s="154"/>
      <c r="F177" s="88"/>
      <c r="G177" s="88"/>
      <c r="H177" s="88"/>
      <c r="I177" s="88"/>
      <c r="J177" s="185"/>
      <c r="K177" s="185"/>
      <c r="L177" s="185"/>
      <c r="M177" s="185"/>
      <c r="N177" s="188"/>
    </row>
    <row r="178" spans="1:14" ht="18">
      <c r="A178" s="150" t="s">
        <v>69</v>
      </c>
      <c r="B178" s="125" t="s">
        <v>9</v>
      </c>
      <c r="C178" s="125" t="s">
        <v>9</v>
      </c>
      <c r="D178" s="168">
        <f>D182</f>
        <v>157.65062</v>
      </c>
      <c r="E178" s="125"/>
      <c r="F178" s="125"/>
      <c r="G178" s="92"/>
      <c r="H178" s="125"/>
      <c r="I178" s="125"/>
      <c r="J178" s="92"/>
      <c r="K178" s="125"/>
      <c r="L178" s="125"/>
      <c r="M178" s="92"/>
      <c r="N178" s="155"/>
    </row>
    <row r="179" spans="1:14" ht="14.25">
      <c r="A179" s="152" t="s">
        <v>67</v>
      </c>
      <c r="B179" s="89" t="s">
        <v>9</v>
      </c>
      <c r="C179" s="89" t="s">
        <v>9</v>
      </c>
      <c r="D179" s="167">
        <f>D178/M166*100</f>
        <v>93.76481035078547</v>
      </c>
      <c r="E179" s="89"/>
      <c r="F179" s="89"/>
      <c r="G179" s="88"/>
      <c r="H179" s="89"/>
      <c r="I179" s="89"/>
      <c r="J179" s="88"/>
      <c r="K179" s="89"/>
      <c r="L179" s="89"/>
      <c r="M179" s="88"/>
      <c r="N179" s="102"/>
    </row>
    <row r="180" spans="1:14" ht="27.75">
      <c r="A180" s="153" t="s">
        <v>68</v>
      </c>
      <c r="B180" s="89" t="s">
        <v>9</v>
      </c>
      <c r="C180" s="89" t="s">
        <v>9</v>
      </c>
      <c r="D180" s="167">
        <f>D178/D166*100</f>
        <v>106.33919405123417</v>
      </c>
      <c r="E180" s="89"/>
      <c r="F180" s="89"/>
      <c r="G180" s="88"/>
      <c r="H180" s="89"/>
      <c r="I180" s="89"/>
      <c r="J180" s="88"/>
      <c r="K180" s="89"/>
      <c r="L180" s="89"/>
      <c r="M180" s="88"/>
      <c r="N180" s="102"/>
    </row>
    <row r="181" spans="1:14" ht="18">
      <c r="A181" s="157"/>
      <c r="B181" s="88"/>
      <c r="C181" s="88"/>
      <c r="D181" s="167"/>
      <c r="E181" s="88"/>
      <c r="F181" s="88"/>
      <c r="G181" s="88"/>
      <c r="H181" s="88"/>
      <c r="I181" s="88"/>
      <c r="J181" s="185"/>
      <c r="K181" s="185"/>
      <c r="L181" s="185"/>
      <c r="M181" s="185"/>
      <c r="N181" s="188"/>
    </row>
    <row r="182" spans="1:14" ht="36">
      <c r="A182" s="158" t="s">
        <v>70</v>
      </c>
      <c r="B182" s="92">
        <f>B174</f>
        <v>58.98108</v>
      </c>
      <c r="C182" s="92">
        <f>B182+C174</f>
        <v>110.89102</v>
      </c>
      <c r="D182" s="168">
        <f>C182+D174</f>
        <v>157.65062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197"/>
    </row>
    <row r="183" spans="1:14" ht="28.5" thickBot="1">
      <c r="A183" s="163" t="s">
        <v>68</v>
      </c>
      <c r="B183" s="115">
        <f>B182/B170*100</f>
        <v>107.63913627471018</v>
      </c>
      <c r="C183" s="115">
        <f>C182/C170*100</f>
        <v>109.25977160986473</v>
      </c>
      <c r="D183" s="169">
        <f>D182/D170*100</f>
        <v>106.33919405123417</v>
      </c>
      <c r="E183" s="115"/>
      <c r="F183" s="115"/>
      <c r="G183" s="115"/>
      <c r="H183" s="115"/>
      <c r="I183" s="115"/>
      <c r="J183" s="115"/>
      <c r="K183" s="115"/>
      <c r="L183" s="115"/>
      <c r="M183" s="115"/>
      <c r="N183" s="116"/>
    </row>
    <row r="184" spans="1:14" ht="15">
      <c r="A184" s="170" t="s">
        <v>118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ht="14.25">
      <c r="N185" s="171"/>
    </row>
    <row r="186" ht="14.25">
      <c r="N186" s="171"/>
    </row>
    <row r="187" ht="14.25">
      <c r="N187" s="172"/>
    </row>
  </sheetData>
  <sheetProtection/>
  <mergeCells count="17">
    <mergeCell ref="A124:N124"/>
    <mergeCell ref="A136:N136"/>
    <mergeCell ref="A148:N148"/>
    <mergeCell ref="A160:N160"/>
    <mergeCell ref="A172:N172"/>
    <mergeCell ref="A52:N52"/>
    <mergeCell ref="A64:N64"/>
    <mergeCell ref="A76:N76"/>
    <mergeCell ref="A88:N88"/>
    <mergeCell ref="A100:N100"/>
    <mergeCell ref="A112:N112"/>
    <mergeCell ref="A2:N2"/>
    <mergeCell ref="M3:N3"/>
    <mergeCell ref="A4:N4"/>
    <mergeCell ref="A16:N16"/>
    <mergeCell ref="A28:N28"/>
    <mergeCell ref="A40:N40"/>
  </mergeCells>
  <printOptions horizontalCentered="1"/>
  <pageMargins left="0.1968503937007874" right="0.1968503937007874" top="0.5905511811023623" bottom="0.1968503937007874" header="0.1968503937007874" footer="0.31496062992125984"/>
  <pageSetup horizontalDpi="600" verticalDpi="600" orientation="landscape" paperSize="9" scale="62" r:id="rId1"/>
  <headerFooter alignWithMargins="0">
    <oddHeader>&amp;R&amp;"Arial Narrow,обычный"&amp;18Приложение 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A148" sqref="A148:N148"/>
    </sheetView>
  </sheetViews>
  <sheetFormatPr defaultColWidth="9.140625" defaultRowHeight="12.75"/>
  <cols>
    <col min="1" max="1" width="24.28125" style="434" customWidth="1"/>
    <col min="2" max="3" width="12.7109375" style="432" customWidth="1"/>
    <col min="4" max="5" width="12.7109375" style="255" customWidth="1"/>
    <col min="6" max="16384" width="8.8515625" style="432" customWidth="1"/>
  </cols>
  <sheetData>
    <row r="1" spans="1:5" ht="61.5" customHeight="1">
      <c r="A1" s="623" t="s">
        <v>213</v>
      </c>
      <c r="B1" s="623"/>
      <c r="C1" s="623"/>
      <c r="D1" s="623"/>
      <c r="E1" s="623"/>
    </row>
    <row r="2" ht="6.75" customHeight="1"/>
    <row r="3" spans="1:5" ht="18">
      <c r="A3" s="433"/>
      <c r="E3" s="465" t="s">
        <v>203</v>
      </c>
    </row>
    <row r="4" spans="1:5" ht="18" customHeight="1">
      <c r="A4" s="624" t="s">
        <v>0</v>
      </c>
      <c r="B4" s="624" t="s">
        <v>37</v>
      </c>
      <c r="C4" s="624"/>
      <c r="D4" s="624" t="s">
        <v>45</v>
      </c>
      <c r="E4" s="624"/>
    </row>
    <row r="5" spans="1:5" ht="48" customHeight="1">
      <c r="A5" s="624"/>
      <c r="B5" s="479" t="s">
        <v>204</v>
      </c>
      <c r="C5" s="480" t="s">
        <v>214</v>
      </c>
      <c r="D5" s="479" t="s">
        <v>204</v>
      </c>
      <c r="E5" s="480" t="s">
        <v>214</v>
      </c>
    </row>
    <row r="6" spans="1:5" ht="18">
      <c r="A6" s="466" t="s">
        <v>17</v>
      </c>
      <c r="B6" s="467">
        <v>197.93185555486</v>
      </c>
      <c r="C6" s="468">
        <v>104.04494309389594</v>
      </c>
      <c r="D6" s="469">
        <v>192.862158</v>
      </c>
      <c r="E6" s="468">
        <f>D6/B6%</f>
        <v>97.43866517057188</v>
      </c>
    </row>
    <row r="7" spans="1:5" ht="18">
      <c r="A7" s="470" t="s">
        <v>18</v>
      </c>
      <c r="B7" s="471">
        <v>40.721551577956475</v>
      </c>
      <c r="C7" s="468"/>
      <c r="D7" s="472">
        <f>D6/B37%</f>
        <v>36.55984740531274</v>
      </c>
      <c r="E7" s="468"/>
    </row>
    <row r="8" spans="1:5" ht="18">
      <c r="A8" s="466" t="s">
        <v>19</v>
      </c>
      <c r="B8" s="467">
        <v>328.44600006222</v>
      </c>
      <c r="C8" s="468">
        <v>105.05635948221163</v>
      </c>
      <c r="D8" s="469">
        <v>342.39497299999994</v>
      </c>
      <c r="E8" s="468">
        <f>D8/B8%</f>
        <v>104.24696082008533</v>
      </c>
    </row>
    <row r="9" spans="1:5" ht="18">
      <c r="A9" s="470" t="s">
        <v>18</v>
      </c>
      <c r="B9" s="471">
        <v>165.93892839608424</v>
      </c>
      <c r="C9" s="468"/>
      <c r="D9" s="472">
        <f>D8/D6%</f>
        <v>177.5335174876556</v>
      </c>
      <c r="E9" s="468"/>
    </row>
    <row r="10" spans="1:5" ht="18">
      <c r="A10" s="466" t="s">
        <v>20</v>
      </c>
      <c r="B10" s="467">
        <v>361.63264244644</v>
      </c>
      <c r="C10" s="468">
        <v>106.66566323916769</v>
      </c>
      <c r="D10" s="469">
        <v>385.689262</v>
      </c>
      <c r="E10" s="468">
        <f>D10/B10%</f>
        <v>106.652225692575</v>
      </c>
    </row>
    <row r="11" spans="1:5" ht="18">
      <c r="A11" s="470" t="s">
        <v>18</v>
      </c>
      <c r="B11" s="471">
        <v>110.10413960831711</v>
      </c>
      <c r="C11" s="468"/>
      <c r="D11" s="472">
        <f>D10/D8%</f>
        <v>112.64454574804755</v>
      </c>
      <c r="E11" s="468"/>
    </row>
    <row r="12" spans="1:5" ht="18">
      <c r="A12" s="473" t="s">
        <v>21</v>
      </c>
      <c r="B12" s="474">
        <v>888.0104980635199</v>
      </c>
      <c r="C12" s="517">
        <v>105.47588205753533</v>
      </c>
      <c r="D12" s="474">
        <f>D6+D8+D10</f>
        <v>920.946393</v>
      </c>
      <c r="E12" s="517">
        <f>D12/B12%</f>
        <v>103.70895332975266</v>
      </c>
    </row>
    <row r="13" spans="1:5" ht="18">
      <c r="A13" s="470" t="s">
        <v>18</v>
      </c>
      <c r="B13" s="471">
        <v>81.92577674878393</v>
      </c>
      <c r="C13" s="468"/>
      <c r="D13" s="472">
        <f>D12/B39%</f>
        <v>79.13321975620214</v>
      </c>
      <c r="E13" s="468"/>
    </row>
    <row r="14" spans="1:5" ht="18">
      <c r="A14" s="466" t="s">
        <v>22</v>
      </c>
      <c r="B14" s="467">
        <v>349.54133161506996</v>
      </c>
      <c r="C14" s="468">
        <v>103.00172565089848</v>
      </c>
      <c r="D14" s="469"/>
      <c r="E14" s="468"/>
    </row>
    <row r="15" spans="1:5" ht="18">
      <c r="A15" s="470" t="s">
        <v>18</v>
      </c>
      <c r="B15" s="471">
        <v>96.656465868354</v>
      </c>
      <c r="C15" s="468"/>
      <c r="D15" s="472"/>
      <c r="E15" s="468"/>
    </row>
    <row r="16" spans="1:5" ht="18">
      <c r="A16" s="466" t="s">
        <v>23</v>
      </c>
      <c r="B16" s="467">
        <v>341.80979206181007</v>
      </c>
      <c r="C16" s="468">
        <v>108.45729483973777</v>
      </c>
      <c r="D16" s="469"/>
      <c r="E16" s="468"/>
    </row>
    <row r="17" spans="1:5" ht="18">
      <c r="A17" s="470" t="s">
        <v>18</v>
      </c>
      <c r="B17" s="471">
        <v>97.78809003286221</v>
      </c>
      <c r="C17" s="468"/>
      <c r="D17" s="472"/>
      <c r="E17" s="468"/>
    </row>
    <row r="18" spans="1:5" ht="18">
      <c r="A18" s="466" t="s">
        <v>24</v>
      </c>
      <c r="B18" s="467">
        <v>373.03742929356997</v>
      </c>
      <c r="C18" s="468">
        <v>108.63087399947538</v>
      </c>
      <c r="D18" s="469"/>
      <c r="E18" s="468"/>
    </row>
    <row r="19" spans="1:5" ht="18">
      <c r="A19" s="470" t="s">
        <v>18</v>
      </c>
      <c r="B19" s="471">
        <v>109.13596917261894</v>
      </c>
      <c r="C19" s="468"/>
      <c r="D19" s="472"/>
      <c r="E19" s="468"/>
    </row>
    <row r="20" spans="1:5" ht="18">
      <c r="A20" s="473" t="s">
        <v>8</v>
      </c>
      <c r="B20" s="474">
        <v>1064.3885529704498</v>
      </c>
      <c r="C20" s="517">
        <v>106.66177542136779</v>
      </c>
      <c r="D20" s="474"/>
      <c r="E20" s="475"/>
    </row>
    <row r="21" spans="1:5" ht="18">
      <c r="A21" s="470" t="s">
        <v>18</v>
      </c>
      <c r="B21" s="471">
        <v>119.86215875730711</v>
      </c>
      <c r="C21" s="468"/>
      <c r="D21" s="472"/>
      <c r="E21" s="468"/>
    </row>
    <row r="22" spans="1:5" ht="18">
      <c r="A22" s="476" t="s">
        <v>25</v>
      </c>
      <c r="B22" s="477">
        <v>1952.3990510339697</v>
      </c>
      <c r="C22" s="518">
        <v>106.11910572995254</v>
      </c>
      <c r="D22" s="477"/>
      <c r="E22" s="478"/>
    </row>
    <row r="23" spans="1:5" ht="18">
      <c r="A23" s="470" t="s">
        <v>18</v>
      </c>
      <c r="B23" s="471">
        <v>1861.7468442731474</v>
      </c>
      <c r="C23" s="471" t="s">
        <v>205</v>
      </c>
      <c r="D23" s="472"/>
      <c r="E23" s="471"/>
    </row>
    <row r="24" spans="1:5" ht="18">
      <c r="A24" s="466" t="s">
        <v>26</v>
      </c>
      <c r="B24" s="467">
        <v>355.1715864083202</v>
      </c>
      <c r="C24" s="468">
        <v>104.48877596201432</v>
      </c>
      <c r="D24" s="469"/>
      <c r="E24" s="468"/>
    </row>
    <row r="25" spans="1:5" ht="18">
      <c r="A25" s="470" t="s">
        <v>18</v>
      </c>
      <c r="B25" s="471">
        <v>95.21071037855833</v>
      </c>
      <c r="C25" s="468"/>
      <c r="D25" s="472"/>
      <c r="E25" s="468"/>
    </row>
    <row r="26" spans="1:5" ht="18">
      <c r="A26" s="466" t="s">
        <v>27</v>
      </c>
      <c r="B26" s="467">
        <v>329.9688010518401</v>
      </c>
      <c r="C26" s="468">
        <v>109.29853417245515</v>
      </c>
      <c r="D26" s="469"/>
      <c r="E26" s="468"/>
    </row>
    <row r="27" spans="1:5" ht="18">
      <c r="A27" s="470" t="s">
        <v>18</v>
      </c>
      <c r="B27" s="471">
        <v>92.90405361213047</v>
      </c>
      <c r="C27" s="468"/>
      <c r="D27" s="472"/>
      <c r="E27" s="468"/>
    </row>
    <row r="28" spans="1:5" ht="18">
      <c r="A28" s="466" t="s">
        <v>28</v>
      </c>
      <c r="B28" s="467">
        <v>330.13378143278004</v>
      </c>
      <c r="C28" s="468">
        <v>110.47293818093614</v>
      </c>
      <c r="D28" s="469"/>
      <c r="E28" s="468"/>
    </row>
    <row r="29" spans="1:5" ht="18">
      <c r="A29" s="470" t="s">
        <v>18</v>
      </c>
      <c r="B29" s="471">
        <v>100.04999878182848</v>
      </c>
      <c r="C29" s="468"/>
      <c r="D29" s="472"/>
      <c r="E29" s="468"/>
    </row>
    <row r="30" spans="1:5" ht="18">
      <c r="A30" s="473" t="s">
        <v>10</v>
      </c>
      <c r="B30" s="474">
        <v>1015.2741688929405</v>
      </c>
      <c r="C30" s="517">
        <v>107.93357271054995</v>
      </c>
      <c r="D30" s="474"/>
      <c r="E30" s="475"/>
    </row>
    <row r="31" spans="1:5" ht="18">
      <c r="A31" s="470" t="s">
        <v>18</v>
      </c>
      <c r="B31" s="471">
        <v>95.38567152564323</v>
      </c>
      <c r="C31" s="468"/>
      <c r="D31" s="472"/>
      <c r="E31" s="468"/>
    </row>
    <row r="32" spans="1:5" ht="18">
      <c r="A32" s="476" t="s">
        <v>29</v>
      </c>
      <c r="B32" s="477">
        <v>2967.67321992691</v>
      </c>
      <c r="C32" s="518">
        <v>106.73295011720157</v>
      </c>
      <c r="D32" s="477"/>
      <c r="E32" s="478"/>
    </row>
    <row r="33" spans="1:5" ht="18">
      <c r="A33" s="466" t="s">
        <v>30</v>
      </c>
      <c r="B33" s="467">
        <v>316.91310682678</v>
      </c>
      <c r="C33" s="468">
        <v>105.32220774087945</v>
      </c>
      <c r="D33" s="469"/>
      <c r="E33" s="468"/>
    </row>
    <row r="34" spans="1:5" ht="18">
      <c r="A34" s="470" t="s">
        <v>18</v>
      </c>
      <c r="B34" s="471">
        <v>95.99535844268274</v>
      </c>
      <c r="C34" s="468"/>
      <c r="D34" s="472"/>
      <c r="E34" s="468"/>
    </row>
    <row r="35" spans="1:5" ht="18">
      <c r="A35" s="466" t="s">
        <v>31</v>
      </c>
      <c r="B35" s="467">
        <v>319.35477182126</v>
      </c>
      <c r="C35" s="468">
        <v>107.54118888161672</v>
      </c>
      <c r="D35" s="469"/>
      <c r="E35" s="468"/>
    </row>
    <row r="36" spans="1:5" ht="18">
      <c r="A36" s="470" t="s">
        <v>18</v>
      </c>
      <c r="B36" s="471">
        <v>100.77045251265501</v>
      </c>
      <c r="C36" s="468"/>
      <c r="D36" s="472"/>
      <c r="E36" s="468"/>
    </row>
    <row r="37" spans="1:5" ht="18">
      <c r="A37" s="466" t="s">
        <v>32</v>
      </c>
      <c r="B37" s="467">
        <v>527.52451579427</v>
      </c>
      <c r="C37" s="468">
        <v>108.53036626334716</v>
      </c>
      <c r="D37" s="469"/>
      <c r="E37" s="468"/>
    </row>
    <row r="38" spans="1:5" ht="18">
      <c r="A38" s="470" t="s">
        <v>18</v>
      </c>
      <c r="B38" s="471">
        <v>165.18447893727443</v>
      </c>
      <c r="C38" s="468"/>
      <c r="D38" s="472"/>
      <c r="E38" s="468"/>
    </row>
    <row r="39" spans="1:5" ht="18">
      <c r="A39" s="473" t="s">
        <v>33</v>
      </c>
      <c r="B39" s="474">
        <v>1163.79239444231</v>
      </c>
      <c r="C39" s="517">
        <v>107.3687710865253</v>
      </c>
      <c r="D39" s="474"/>
      <c r="E39" s="475"/>
    </row>
    <row r="40" spans="1:5" ht="18">
      <c r="A40" s="470" t="s">
        <v>18</v>
      </c>
      <c r="B40" s="471">
        <v>114.62838611478853</v>
      </c>
      <c r="C40" s="468"/>
      <c r="D40" s="472"/>
      <c r="E40" s="468"/>
    </row>
    <row r="41" spans="1:5" ht="18">
      <c r="A41" s="476" t="s">
        <v>34</v>
      </c>
      <c r="B41" s="477">
        <v>2179.0665633352505</v>
      </c>
      <c r="C41" s="518">
        <v>107.63118711254249</v>
      </c>
      <c r="D41" s="477"/>
      <c r="E41" s="478"/>
    </row>
    <row r="42" spans="1:5" ht="18">
      <c r="A42" s="470" t="s">
        <v>18</v>
      </c>
      <c r="B42" s="471">
        <v>111.60969178822536</v>
      </c>
      <c r="C42" s="468"/>
      <c r="D42" s="472"/>
      <c r="E42" s="468"/>
    </row>
    <row r="43" spans="1:5" ht="18">
      <c r="A43" s="476" t="s">
        <v>35</v>
      </c>
      <c r="B43" s="477">
        <v>4131.46561436922</v>
      </c>
      <c r="C43" s="518">
        <v>106.911291369548</v>
      </c>
      <c r="D43" s="477"/>
      <c r="E43" s="478"/>
    </row>
    <row r="44" spans="2:5" ht="18">
      <c r="B44" s="435"/>
      <c r="C44" s="436"/>
      <c r="D44" s="437"/>
      <c r="E44" s="437"/>
    </row>
  </sheetData>
  <sheetProtection/>
  <mergeCells count="4">
    <mergeCell ref="A1:E1"/>
    <mergeCell ref="A4:A5"/>
    <mergeCell ref="B4:C4"/>
    <mergeCell ref="D4:E4"/>
  </mergeCells>
  <printOptions horizontalCentered="1"/>
  <pageMargins left="0.11811023622047245" right="0.11811023622047245" top="0.5905511811023623" bottom="0.1968503937007874" header="0.1968503937007874" footer="0.31496062992125984"/>
  <pageSetup horizontalDpi="600" verticalDpi="600" orientation="portrait" paperSize="9" r:id="rId1"/>
  <headerFooter>
    <oddHeader>&amp;R&amp;"Arial Narrow,обычный"&amp;12Приложение 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G134"/>
  <sheetViews>
    <sheetView view="pageBreakPreview" zoomScaleSheetLayoutView="100" zoomScalePageLayoutView="0" workbookViewId="0" topLeftCell="A1">
      <selection activeCell="A148" sqref="A148:N148"/>
    </sheetView>
  </sheetViews>
  <sheetFormatPr defaultColWidth="9.140625" defaultRowHeight="12.75"/>
  <cols>
    <col min="1" max="1" width="24.28125" style="444" customWidth="1"/>
    <col min="2" max="2" width="12.7109375" style="444" customWidth="1"/>
    <col min="3" max="3" width="12.7109375" style="489" customWidth="1"/>
    <col min="4" max="4" width="15.57421875" style="444" hidden="1" customWidth="1"/>
    <col min="5" max="5" width="15.57421875" style="326" hidden="1" customWidth="1"/>
    <col min="6" max="6" width="12.7109375" style="444" customWidth="1"/>
    <col min="7" max="7" width="12.7109375" style="489" customWidth="1"/>
    <col min="8" max="12" width="9.140625" style="442" customWidth="1"/>
    <col min="13" max="13" width="9.140625" style="443" customWidth="1"/>
    <col min="14" max="111" width="9.140625" style="326" customWidth="1"/>
    <col min="112" max="16384" width="9.140625" style="444" customWidth="1"/>
  </cols>
  <sheetData>
    <row r="1" spans="1:7" ht="79.5" customHeight="1">
      <c r="A1" s="623" t="s">
        <v>212</v>
      </c>
      <c r="B1" s="623"/>
      <c r="C1" s="623"/>
      <c r="D1" s="623"/>
      <c r="E1" s="623"/>
      <c r="F1" s="623"/>
      <c r="G1" s="623"/>
    </row>
    <row r="2" spans="1:7" ht="6.75" customHeight="1">
      <c r="A2" s="445"/>
      <c r="B2" s="445"/>
      <c r="C2" s="488"/>
      <c r="D2" s="445"/>
      <c r="E2" s="445"/>
      <c r="F2" s="445"/>
      <c r="G2" s="488"/>
    </row>
    <row r="3" spans="1:7" ht="20.25" customHeight="1">
      <c r="A3" s="446"/>
      <c r="B3" s="261"/>
      <c r="C3" s="447"/>
      <c r="D3" s="447"/>
      <c r="E3" s="447"/>
      <c r="G3" s="465" t="s">
        <v>206</v>
      </c>
    </row>
    <row r="4" spans="1:10" ht="18" customHeight="1">
      <c r="A4" s="625" t="s">
        <v>0</v>
      </c>
      <c r="B4" s="627" t="s">
        <v>37</v>
      </c>
      <c r="C4" s="627"/>
      <c r="D4" s="627" t="s">
        <v>45</v>
      </c>
      <c r="E4" s="627"/>
      <c r="F4" s="627"/>
      <c r="G4" s="627"/>
      <c r="J4" s="448"/>
    </row>
    <row r="5" spans="1:10" ht="46.5" customHeight="1">
      <c r="A5" s="626"/>
      <c r="B5" s="349" t="s">
        <v>207</v>
      </c>
      <c r="C5" s="350" t="s">
        <v>214</v>
      </c>
      <c r="D5" s="486" t="s">
        <v>208</v>
      </c>
      <c r="E5" s="487" t="s">
        <v>166</v>
      </c>
      <c r="F5" s="349" t="s">
        <v>207</v>
      </c>
      <c r="G5" s="350" t="s">
        <v>214</v>
      </c>
      <c r="J5" s="448"/>
    </row>
    <row r="6" spans="1:111" s="452" customFormat="1" ht="19.5" customHeight="1">
      <c r="A6" s="490" t="s">
        <v>17</v>
      </c>
      <c r="B6" s="502">
        <v>7469.098</v>
      </c>
      <c r="C6" s="493">
        <v>102.98701159026461</v>
      </c>
      <c r="D6" s="502">
        <v>6253.065551999997</v>
      </c>
      <c r="E6" s="494">
        <f>D6/B6%</f>
        <v>83.71915259379375</v>
      </c>
      <c r="F6" s="502">
        <v>7436.701</v>
      </c>
      <c r="G6" s="493">
        <f>F6/B6%</f>
        <v>99.56625284605987</v>
      </c>
      <c r="H6" s="449"/>
      <c r="I6" s="449"/>
      <c r="J6" s="451"/>
      <c r="K6" s="449"/>
      <c r="L6" s="449"/>
      <c r="M6" s="450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</row>
    <row r="7" spans="1:111" s="452" customFormat="1" ht="19.5" customHeight="1">
      <c r="A7" s="481" t="s">
        <v>18</v>
      </c>
      <c r="B7" s="493">
        <v>43.11441667952462</v>
      </c>
      <c r="C7" s="493"/>
      <c r="D7" s="493">
        <f>D6/B39%</f>
        <v>31.235170203168824</v>
      </c>
      <c r="E7" s="494"/>
      <c r="F7" s="493">
        <f>F6/B39%</f>
        <v>37.14763895458934</v>
      </c>
      <c r="G7" s="493"/>
      <c r="H7" s="449"/>
      <c r="I7" s="449"/>
      <c r="J7" s="449"/>
      <c r="K7" s="449"/>
      <c r="L7" s="449"/>
      <c r="M7" s="450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</row>
    <row r="8" spans="1:13" s="326" customFormat="1" ht="19.5" customHeight="1">
      <c r="A8" s="490" t="s">
        <v>19</v>
      </c>
      <c r="B8" s="502">
        <v>16660.085</v>
      </c>
      <c r="C8" s="493">
        <v>110.63649595152845</v>
      </c>
      <c r="D8" s="502">
        <v>18048.313873043993</v>
      </c>
      <c r="E8" s="494">
        <f>D8/B8%</f>
        <v>108.33266380720144</v>
      </c>
      <c r="F8" s="502">
        <v>19917.453999999998</v>
      </c>
      <c r="G8" s="493">
        <f>F8/B8%</f>
        <v>119.55193505915486</v>
      </c>
      <c r="H8" s="449"/>
      <c r="I8" s="449"/>
      <c r="J8" s="449"/>
      <c r="K8" s="449"/>
      <c r="L8" s="449"/>
      <c r="M8" s="450"/>
    </row>
    <row r="9" spans="1:111" s="456" customFormat="1" ht="19.5" customHeight="1">
      <c r="A9" s="481" t="s">
        <v>18</v>
      </c>
      <c r="B9" s="494">
        <v>223.05350659477222</v>
      </c>
      <c r="C9" s="494"/>
      <c r="D9" s="494">
        <f>D8/D6%</f>
        <v>288.6314516129032</v>
      </c>
      <c r="E9" s="494"/>
      <c r="F9" s="494">
        <f>F8/F6%</f>
        <v>267.82647305572726</v>
      </c>
      <c r="G9" s="494"/>
      <c r="H9" s="453"/>
      <c r="I9" s="453"/>
      <c r="J9" s="453"/>
      <c r="K9" s="453"/>
      <c r="L9" s="453"/>
      <c r="M9" s="454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</row>
    <row r="10" spans="1:111" s="452" customFormat="1" ht="19.5" customHeight="1">
      <c r="A10" s="491" t="s">
        <v>20</v>
      </c>
      <c r="B10" s="503">
        <v>16307.516</v>
      </c>
      <c r="C10" s="494">
        <v>119.87758421120958</v>
      </c>
      <c r="D10" s="503">
        <v>18154.061279999994</v>
      </c>
      <c r="E10" s="494">
        <f>D10/B10%</f>
        <v>111.32327743845228</v>
      </c>
      <c r="F10" s="503">
        <v>20263.614</v>
      </c>
      <c r="G10" s="494">
        <f>F10/B10%</f>
        <v>124.25935378508906</v>
      </c>
      <c r="H10" s="449"/>
      <c r="I10" s="449"/>
      <c r="J10" s="449"/>
      <c r="K10" s="449"/>
      <c r="L10" s="449"/>
      <c r="M10" s="450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</row>
    <row r="11" spans="1:111" s="452" customFormat="1" ht="19.5" customHeight="1">
      <c r="A11" s="481" t="s">
        <v>18</v>
      </c>
      <c r="B11" s="494">
        <v>97.88375029299071</v>
      </c>
      <c r="C11" s="494"/>
      <c r="D11" s="494">
        <f>D10/D8%</f>
        <v>100.58591294289236</v>
      </c>
      <c r="E11" s="494"/>
      <c r="F11" s="494">
        <f>F10/F8%</f>
        <v>101.7379731365264</v>
      </c>
      <c r="G11" s="494"/>
      <c r="H11" s="449"/>
      <c r="I11" s="449"/>
      <c r="J11" s="449"/>
      <c r="K11" s="449"/>
      <c r="L11" s="449"/>
      <c r="M11" s="450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</row>
    <row r="12" spans="1:13" s="326" customFormat="1" ht="19.5" customHeight="1">
      <c r="A12" s="482" t="s">
        <v>21</v>
      </c>
      <c r="B12" s="505">
        <v>40436.69899999999</v>
      </c>
      <c r="C12" s="495">
        <v>112.59207360046356</v>
      </c>
      <c r="D12" s="505">
        <f>D6+D8+D10</f>
        <v>42455.440705043984</v>
      </c>
      <c r="E12" s="495">
        <f>D12/B12%</f>
        <v>104.99235040190592</v>
      </c>
      <c r="F12" s="505">
        <f>F10+F8+F6</f>
        <v>47617.769</v>
      </c>
      <c r="G12" s="495">
        <f>F12/B12%</f>
        <v>117.75879381252166</v>
      </c>
      <c r="H12" s="449"/>
      <c r="I12" s="449"/>
      <c r="J12" s="449"/>
      <c r="K12" s="449"/>
      <c r="L12" s="449"/>
      <c r="M12" s="450"/>
    </row>
    <row r="13" spans="1:13" s="326" customFormat="1" ht="19.5" customHeight="1">
      <c r="A13" s="481" t="s">
        <v>18</v>
      </c>
      <c r="B13" s="494">
        <v>101.2219391581452</v>
      </c>
      <c r="C13" s="494"/>
      <c r="D13" s="494">
        <f>D12/B41%</f>
        <v>94.73494863512128</v>
      </c>
      <c r="E13" s="494"/>
      <c r="F13" s="494">
        <f>F12/B41%</f>
        <v>106.2541531879123</v>
      </c>
      <c r="G13" s="494"/>
      <c r="H13" s="442"/>
      <c r="I13" s="442"/>
      <c r="J13" s="442"/>
      <c r="K13" s="442"/>
      <c r="L13" s="442"/>
      <c r="M13" s="443"/>
    </row>
    <row r="14" spans="1:111" s="457" customFormat="1" ht="19.5" customHeight="1" hidden="1">
      <c r="A14" s="483" t="s">
        <v>169</v>
      </c>
      <c r="B14" s="496">
        <v>22.619350714695294</v>
      </c>
      <c r="C14" s="496"/>
      <c r="D14" s="496">
        <f>D12/D46%</f>
        <v>21.047574999999995</v>
      </c>
      <c r="E14" s="494"/>
      <c r="F14" s="496" t="e">
        <f>F12/#REF!%</f>
        <v>#REF!</v>
      </c>
      <c r="G14" s="496" t="e">
        <f>F14/B14%</f>
        <v>#REF!</v>
      </c>
      <c r="H14" s="442"/>
      <c r="I14" s="442"/>
      <c r="J14" s="442"/>
      <c r="K14" s="442"/>
      <c r="L14" s="442"/>
      <c r="M14" s="443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</row>
    <row r="15" spans="1:111" s="452" customFormat="1" ht="19.5" customHeight="1">
      <c r="A15" s="491" t="s">
        <v>22</v>
      </c>
      <c r="B15" s="503">
        <v>15635.573</v>
      </c>
      <c r="C15" s="494">
        <v>117.95719506485484</v>
      </c>
      <c r="D15" s="503">
        <v>17266.529395199996</v>
      </c>
      <c r="E15" s="494">
        <f>D15/B15%</f>
        <v>110.43106252134153</v>
      </c>
      <c r="F15" s="503"/>
      <c r="G15" s="494"/>
      <c r="H15" s="442"/>
      <c r="I15" s="442"/>
      <c r="J15" s="442"/>
      <c r="K15" s="442"/>
      <c r="L15" s="442"/>
      <c r="M15" s="443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</row>
    <row r="16" spans="1:111" s="452" customFormat="1" ht="19.5" customHeight="1">
      <c r="A16" s="481" t="s">
        <v>18</v>
      </c>
      <c r="B16" s="494">
        <v>95.87955026381701</v>
      </c>
      <c r="C16" s="494"/>
      <c r="D16" s="494">
        <f>D15/D10%</f>
        <v>95.11111111111113</v>
      </c>
      <c r="E16" s="494"/>
      <c r="F16" s="494"/>
      <c r="G16" s="494"/>
      <c r="H16" s="442"/>
      <c r="I16" s="442"/>
      <c r="J16" s="442"/>
      <c r="K16" s="442"/>
      <c r="L16" s="442"/>
      <c r="M16" s="443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</row>
    <row r="17" spans="1:13" s="326" customFormat="1" ht="19.5" customHeight="1">
      <c r="A17" s="491" t="s">
        <v>23</v>
      </c>
      <c r="B17" s="503">
        <v>15331.452</v>
      </c>
      <c r="C17" s="494">
        <v>125.23018567026968</v>
      </c>
      <c r="D17" s="503">
        <v>16903.448169599997</v>
      </c>
      <c r="E17" s="494">
        <f>D17/B17%</f>
        <v>110.25340698063039</v>
      </c>
      <c r="F17" s="503"/>
      <c r="G17" s="494"/>
      <c r="H17" s="442"/>
      <c r="I17" s="442"/>
      <c r="J17" s="442"/>
      <c r="K17" s="442"/>
      <c r="L17" s="442"/>
      <c r="M17" s="443"/>
    </row>
    <row r="18" spans="1:111" s="456" customFormat="1" ht="19.5" customHeight="1">
      <c r="A18" s="481" t="s">
        <v>18</v>
      </c>
      <c r="B18" s="494">
        <v>98.05494176644501</v>
      </c>
      <c r="C18" s="494"/>
      <c r="D18" s="494">
        <f>D17/D15%</f>
        <v>97.89719626168225</v>
      </c>
      <c r="E18" s="494"/>
      <c r="F18" s="494"/>
      <c r="G18" s="494"/>
      <c r="H18" s="458"/>
      <c r="I18" s="458"/>
      <c r="J18" s="458"/>
      <c r="K18" s="458"/>
      <c r="L18" s="458"/>
      <c r="M18" s="459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5"/>
      <c r="BS18" s="455"/>
      <c r="BT18" s="455"/>
      <c r="BU18" s="455"/>
      <c r="BV18" s="455"/>
      <c r="BW18" s="455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55"/>
      <c r="CY18" s="455"/>
      <c r="CZ18" s="455"/>
      <c r="DA18" s="455"/>
      <c r="DB18" s="455"/>
      <c r="DC18" s="455"/>
      <c r="DD18" s="455"/>
      <c r="DE18" s="455"/>
      <c r="DF18" s="455"/>
      <c r="DG18" s="455"/>
    </row>
    <row r="19" spans="1:111" s="452" customFormat="1" ht="19.5" customHeight="1">
      <c r="A19" s="491" t="s">
        <v>24</v>
      </c>
      <c r="B19" s="503">
        <v>17091.579</v>
      </c>
      <c r="C19" s="494">
        <v>116.53403082746043</v>
      </c>
      <c r="D19" s="503">
        <v>18694.446162209035</v>
      </c>
      <c r="E19" s="494">
        <f>D19/B19%</f>
        <v>109.37811048475412</v>
      </c>
      <c r="F19" s="503"/>
      <c r="G19" s="494"/>
      <c r="H19" s="442"/>
      <c r="I19" s="442"/>
      <c r="J19" s="442"/>
      <c r="K19" s="442"/>
      <c r="L19" s="442"/>
      <c r="M19" s="443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</row>
    <row r="20" spans="1:111" s="452" customFormat="1" ht="19.5" customHeight="1">
      <c r="A20" s="481" t="s">
        <v>18</v>
      </c>
      <c r="B20" s="494">
        <v>111.480497737592</v>
      </c>
      <c r="C20" s="494"/>
      <c r="D20" s="494">
        <f>D19/D17%</f>
        <v>110.59545942720763</v>
      </c>
      <c r="E20" s="492"/>
      <c r="F20" s="494"/>
      <c r="G20" s="494"/>
      <c r="H20" s="442"/>
      <c r="I20" s="442"/>
      <c r="J20" s="442"/>
      <c r="K20" s="442"/>
      <c r="L20" s="442"/>
      <c r="M20" s="443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</row>
    <row r="21" spans="1:13" s="326" customFormat="1" ht="19.5" customHeight="1">
      <c r="A21" s="482" t="s">
        <v>8</v>
      </c>
      <c r="B21" s="505">
        <v>48058.60400000001</v>
      </c>
      <c r="C21" s="495">
        <v>119.65440136080336</v>
      </c>
      <c r="D21" s="505">
        <f>D15+D17+D19</f>
        <v>52864.42372700902</v>
      </c>
      <c r="E21" s="495">
        <f>D21/B21%</f>
        <v>109.99991536793081</v>
      </c>
      <c r="F21" s="505"/>
      <c r="G21" s="495"/>
      <c r="H21" s="442"/>
      <c r="I21" s="442"/>
      <c r="J21" s="442"/>
      <c r="K21" s="442"/>
      <c r="L21" s="442"/>
      <c r="M21" s="443"/>
    </row>
    <row r="22" spans="1:13" s="326" customFormat="1" ht="19.5" customHeight="1">
      <c r="A22" s="481" t="s">
        <v>18</v>
      </c>
      <c r="B22" s="494">
        <v>118.8489792403678</v>
      </c>
      <c r="C22" s="494"/>
      <c r="D22" s="494">
        <f>D21/D12%</f>
        <v>124.51743015525541</v>
      </c>
      <c r="E22" s="492"/>
      <c r="F22" s="494"/>
      <c r="G22" s="494"/>
      <c r="H22" s="442"/>
      <c r="I22" s="442"/>
      <c r="J22" s="442"/>
      <c r="K22" s="442"/>
      <c r="L22" s="442"/>
      <c r="M22" s="443"/>
    </row>
    <row r="23" spans="1:13" s="326" customFormat="1" ht="19.5" customHeight="1">
      <c r="A23" s="484" t="s">
        <v>25</v>
      </c>
      <c r="B23" s="507">
        <v>88495.303</v>
      </c>
      <c r="C23" s="497">
        <v>116.3205071622469</v>
      </c>
      <c r="D23" s="507">
        <f>D12+D21</f>
        <v>95319.864432053</v>
      </c>
      <c r="E23" s="497">
        <f>D23/B23%</f>
        <v>107.71177814042062</v>
      </c>
      <c r="F23" s="507"/>
      <c r="G23" s="497"/>
      <c r="H23" s="442"/>
      <c r="I23" s="442"/>
      <c r="J23" s="442"/>
      <c r="K23" s="442"/>
      <c r="L23" s="442"/>
      <c r="M23" s="443"/>
    </row>
    <row r="24" spans="1:13" s="326" customFormat="1" ht="19.5" customHeight="1">
      <c r="A24" s="481" t="s">
        <v>18</v>
      </c>
      <c r="B24" s="494">
        <v>110.28394413713332</v>
      </c>
      <c r="C24" s="494"/>
      <c r="D24" s="494">
        <f>D23/B44%</f>
        <v>105.58824058154545</v>
      </c>
      <c r="E24" s="492"/>
      <c r="F24" s="494"/>
      <c r="G24" s="494"/>
      <c r="H24" s="442"/>
      <c r="I24" s="442"/>
      <c r="J24" s="442"/>
      <c r="K24" s="442"/>
      <c r="L24" s="442"/>
      <c r="M24" s="443"/>
    </row>
    <row r="25" spans="1:13" s="326" customFormat="1" ht="19.5" customHeight="1">
      <c r="A25" s="491" t="s">
        <v>26</v>
      </c>
      <c r="B25" s="503">
        <v>16533.475</v>
      </c>
      <c r="C25" s="494">
        <v>115.63060896897919</v>
      </c>
      <c r="D25" s="503">
        <v>18769.988236871995</v>
      </c>
      <c r="E25" s="494">
        <f>D25/B25%</f>
        <v>113.52718189534866</v>
      </c>
      <c r="F25" s="503"/>
      <c r="G25" s="492"/>
      <c r="H25" s="442"/>
      <c r="I25" s="442"/>
      <c r="J25" s="442"/>
      <c r="K25" s="442"/>
      <c r="L25" s="442"/>
      <c r="M25" s="443"/>
    </row>
    <row r="26" spans="1:111" s="462" customFormat="1" ht="19.5" customHeight="1">
      <c r="A26" s="481" t="s">
        <v>18</v>
      </c>
      <c r="B26" s="494">
        <v>96.73462586458511</v>
      </c>
      <c r="C26" s="494"/>
      <c r="D26" s="494">
        <f>D25/D19%</f>
        <v>100.40408832659439</v>
      </c>
      <c r="E26" s="494"/>
      <c r="F26" s="494"/>
      <c r="G26" s="494"/>
      <c r="H26" s="442"/>
      <c r="I26" s="442"/>
      <c r="J26" s="442"/>
      <c r="K26" s="442"/>
      <c r="L26" s="442"/>
      <c r="M26" s="460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1"/>
      <c r="BH26" s="461"/>
      <c r="BI26" s="461"/>
      <c r="BJ26" s="461"/>
      <c r="BK26" s="461"/>
      <c r="BL26" s="461"/>
      <c r="BM26" s="461"/>
      <c r="BN26" s="461"/>
      <c r="BO26" s="461"/>
      <c r="BP26" s="461"/>
      <c r="BQ26" s="461"/>
      <c r="BR26" s="461"/>
      <c r="BS26" s="461"/>
      <c r="BT26" s="461"/>
      <c r="BU26" s="461"/>
      <c r="BV26" s="461"/>
      <c r="BW26" s="461"/>
      <c r="BX26" s="461"/>
      <c r="BY26" s="461"/>
      <c r="BZ26" s="461"/>
      <c r="CA26" s="461"/>
      <c r="CB26" s="461"/>
      <c r="CC26" s="461"/>
      <c r="CD26" s="461"/>
      <c r="CE26" s="461"/>
      <c r="CF26" s="461"/>
      <c r="CG26" s="461"/>
      <c r="CH26" s="461"/>
      <c r="CI26" s="461"/>
      <c r="CJ26" s="461"/>
      <c r="CK26" s="461"/>
      <c r="CL26" s="461"/>
      <c r="CM26" s="461"/>
      <c r="CN26" s="461"/>
      <c r="CO26" s="461"/>
      <c r="CP26" s="461"/>
      <c r="CQ26" s="461"/>
      <c r="CR26" s="461"/>
      <c r="CS26" s="461"/>
      <c r="CT26" s="461"/>
      <c r="CU26" s="461"/>
      <c r="CV26" s="461"/>
      <c r="CW26" s="461"/>
      <c r="CX26" s="461"/>
      <c r="CY26" s="461"/>
      <c r="CZ26" s="461"/>
      <c r="DA26" s="461"/>
      <c r="DB26" s="461"/>
      <c r="DC26" s="461"/>
      <c r="DD26" s="461"/>
      <c r="DE26" s="461"/>
      <c r="DF26" s="461"/>
      <c r="DG26" s="461"/>
    </row>
    <row r="27" spans="1:111" s="462" customFormat="1" ht="19.5" customHeight="1">
      <c r="A27" s="491" t="s">
        <v>27</v>
      </c>
      <c r="B27" s="514">
        <v>14799.873</v>
      </c>
      <c r="C27" s="494">
        <v>114.80902518388608</v>
      </c>
      <c r="D27" s="503">
        <v>16943.790527999994</v>
      </c>
      <c r="E27" s="494">
        <f>D27/B27%</f>
        <v>114.48605354924325</v>
      </c>
      <c r="F27" s="514"/>
      <c r="G27" s="492"/>
      <c r="H27" s="442"/>
      <c r="I27" s="442"/>
      <c r="J27" s="442"/>
      <c r="K27" s="442"/>
      <c r="L27" s="442"/>
      <c r="M27" s="460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/>
      <c r="BX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S27" s="461"/>
      <c r="CT27" s="461"/>
      <c r="CU27" s="461"/>
      <c r="CV27" s="461"/>
      <c r="CW27" s="461"/>
      <c r="CX27" s="461"/>
      <c r="CY27" s="461"/>
      <c r="CZ27" s="461"/>
      <c r="DA27" s="461"/>
      <c r="DB27" s="461"/>
      <c r="DC27" s="461"/>
      <c r="DD27" s="461"/>
      <c r="DE27" s="461"/>
      <c r="DF27" s="461"/>
      <c r="DG27" s="461"/>
    </row>
    <row r="28" spans="1:111" s="462" customFormat="1" ht="19.5" customHeight="1">
      <c r="A28" s="481" t="s">
        <v>18</v>
      </c>
      <c r="B28" s="494">
        <v>89.5145938769678</v>
      </c>
      <c r="C28" s="498"/>
      <c r="D28" s="494">
        <f>D27/D25%</f>
        <v>90.27065075467338</v>
      </c>
      <c r="E28" s="494"/>
      <c r="F28" s="494"/>
      <c r="G28" s="498"/>
      <c r="H28" s="442"/>
      <c r="I28" s="442"/>
      <c r="J28" s="442"/>
      <c r="K28" s="442"/>
      <c r="L28" s="442"/>
      <c r="M28" s="460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/>
      <c r="CZ28" s="461"/>
      <c r="DA28" s="461"/>
      <c r="DB28" s="461"/>
      <c r="DC28" s="461"/>
      <c r="DD28" s="461"/>
      <c r="DE28" s="461"/>
      <c r="DF28" s="461"/>
      <c r="DG28" s="461"/>
    </row>
    <row r="29" spans="1:111" s="462" customFormat="1" ht="19.5" customHeight="1">
      <c r="A29" s="491" t="s">
        <v>28</v>
      </c>
      <c r="B29" s="503">
        <v>14126.756</v>
      </c>
      <c r="C29" s="494">
        <v>107.79503496359956</v>
      </c>
      <c r="D29" s="503">
        <v>16337.662729983354</v>
      </c>
      <c r="E29" s="494">
        <f>D29/B29%</f>
        <v>115.65049137950251</v>
      </c>
      <c r="F29" s="503"/>
      <c r="G29" s="492"/>
      <c r="H29" s="442"/>
      <c r="I29" s="442"/>
      <c r="J29" s="442"/>
      <c r="K29" s="442"/>
      <c r="L29" s="442"/>
      <c r="M29" s="460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1"/>
      <c r="AW29" s="461"/>
      <c r="AX29" s="461"/>
      <c r="AY29" s="461"/>
      <c r="AZ29" s="461"/>
      <c r="BA29" s="461"/>
      <c r="BB29" s="461"/>
      <c r="BC29" s="461"/>
      <c r="BD29" s="461"/>
      <c r="BE29" s="461"/>
      <c r="BF29" s="461"/>
      <c r="BG29" s="461"/>
      <c r="BH29" s="461"/>
      <c r="BI29" s="461"/>
      <c r="BJ29" s="461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1"/>
      <c r="CC29" s="461"/>
      <c r="CD29" s="461"/>
      <c r="CE29" s="461"/>
      <c r="CF29" s="461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461"/>
      <c r="CV29" s="461"/>
      <c r="CW29" s="461"/>
      <c r="CX29" s="461"/>
      <c r="CY29" s="461"/>
      <c r="CZ29" s="461"/>
      <c r="DA29" s="461"/>
      <c r="DB29" s="461"/>
      <c r="DC29" s="461"/>
      <c r="DD29" s="461"/>
      <c r="DE29" s="461"/>
      <c r="DF29" s="461"/>
      <c r="DG29" s="461"/>
    </row>
    <row r="30" spans="1:111" s="462" customFormat="1" ht="19.5" customHeight="1">
      <c r="A30" s="481" t="s">
        <v>18</v>
      </c>
      <c r="B30" s="494">
        <v>95.45187313431676</v>
      </c>
      <c r="C30" s="494"/>
      <c r="D30" s="494">
        <f>D29/D27%</f>
        <v>96.42271428571429</v>
      </c>
      <c r="E30" s="494"/>
      <c r="F30" s="494"/>
      <c r="G30" s="494"/>
      <c r="H30" s="442"/>
      <c r="I30" s="442"/>
      <c r="J30" s="442"/>
      <c r="K30" s="442"/>
      <c r="L30" s="442"/>
      <c r="M30" s="460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1"/>
      <c r="BH30" s="461"/>
      <c r="BI30" s="461"/>
      <c r="BJ30" s="461"/>
      <c r="BK30" s="461"/>
      <c r="BL30" s="461"/>
      <c r="BM30" s="461"/>
      <c r="BN30" s="461"/>
      <c r="BO30" s="461"/>
      <c r="BP30" s="461"/>
      <c r="BQ30" s="461"/>
      <c r="BR30" s="461"/>
      <c r="BS30" s="461"/>
      <c r="BT30" s="461"/>
      <c r="BU30" s="461"/>
      <c r="BV30" s="461"/>
      <c r="BW30" s="461"/>
      <c r="BX30" s="461"/>
      <c r="BY30" s="461"/>
      <c r="BZ30" s="461"/>
      <c r="CA30" s="461"/>
      <c r="CB30" s="461"/>
      <c r="CC30" s="461"/>
      <c r="CD30" s="461"/>
      <c r="CE30" s="461"/>
      <c r="CF30" s="461"/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1"/>
      <c r="CT30" s="461"/>
      <c r="CU30" s="461"/>
      <c r="CV30" s="461"/>
      <c r="CW30" s="461"/>
      <c r="CX30" s="461"/>
      <c r="CY30" s="461"/>
      <c r="CZ30" s="461"/>
      <c r="DA30" s="461"/>
      <c r="DB30" s="461"/>
      <c r="DC30" s="461"/>
      <c r="DD30" s="461"/>
      <c r="DE30" s="461"/>
      <c r="DF30" s="461"/>
      <c r="DG30" s="461"/>
    </row>
    <row r="31" spans="1:111" s="462" customFormat="1" ht="19.5" customHeight="1">
      <c r="A31" s="482" t="s">
        <v>10</v>
      </c>
      <c r="B31" s="505">
        <v>45460.104</v>
      </c>
      <c r="C31" s="495">
        <v>112.81937071901287</v>
      </c>
      <c r="D31" s="505">
        <f>D25+D27+D29</f>
        <v>52051.441494855346</v>
      </c>
      <c r="E31" s="495">
        <f>D31/B31%</f>
        <v>114.49916941425242</v>
      </c>
      <c r="F31" s="505"/>
      <c r="G31" s="495"/>
      <c r="H31" s="442"/>
      <c r="I31" s="442"/>
      <c r="J31" s="442"/>
      <c r="K31" s="442"/>
      <c r="L31" s="442"/>
      <c r="M31" s="460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</row>
    <row r="32" spans="1:111" s="462" customFormat="1" ht="19.5" customHeight="1">
      <c r="A32" s="481" t="s">
        <v>18</v>
      </c>
      <c r="B32" s="494">
        <v>94.59305975679192</v>
      </c>
      <c r="C32" s="494"/>
      <c r="D32" s="494">
        <f>D31/D21%</f>
        <v>98.4621373414531</v>
      </c>
      <c r="E32" s="492"/>
      <c r="F32" s="494"/>
      <c r="G32" s="494"/>
      <c r="H32" s="442"/>
      <c r="I32" s="442"/>
      <c r="J32" s="442"/>
      <c r="K32" s="442"/>
      <c r="L32" s="442"/>
      <c r="M32" s="460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461"/>
      <c r="CU32" s="461"/>
      <c r="CV32" s="461"/>
      <c r="CW32" s="461"/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</row>
    <row r="33" spans="1:111" s="463" customFormat="1" ht="19.5" customHeight="1" hidden="1">
      <c r="A33" s="483" t="s">
        <v>169</v>
      </c>
      <c r="B33" s="496">
        <v>25.429326857331322</v>
      </c>
      <c r="C33" s="496"/>
      <c r="D33" s="496">
        <f>D31/D46%</f>
        <v>25.804857999999996</v>
      </c>
      <c r="E33" s="499"/>
      <c r="F33" s="496"/>
      <c r="G33" s="496"/>
      <c r="H33" s="442"/>
      <c r="I33" s="442"/>
      <c r="J33" s="442"/>
      <c r="K33" s="442"/>
      <c r="L33" s="442"/>
      <c r="M33" s="460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461"/>
      <c r="CB33" s="461"/>
      <c r="CC33" s="461"/>
      <c r="CD33" s="461"/>
      <c r="CE33" s="461"/>
      <c r="CF33" s="461"/>
      <c r="CG33" s="461"/>
      <c r="CH33" s="461"/>
      <c r="CI33" s="461"/>
      <c r="CJ33" s="461"/>
      <c r="CK33" s="461"/>
      <c r="CL33" s="461"/>
      <c r="CM33" s="461"/>
      <c r="CN33" s="461"/>
      <c r="CO33" s="461"/>
      <c r="CP33" s="461"/>
      <c r="CQ33" s="461"/>
      <c r="CR33" s="461"/>
      <c r="CS33" s="461"/>
      <c r="CT33" s="461"/>
      <c r="CU33" s="461"/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</row>
    <row r="34" spans="1:111" s="462" customFormat="1" ht="19.5" customHeight="1">
      <c r="A34" s="485" t="s">
        <v>29</v>
      </c>
      <c r="B34" s="508">
        <v>133955.407</v>
      </c>
      <c r="C34" s="500">
        <v>115.10823002224562</v>
      </c>
      <c r="D34" s="508">
        <f>D23+D31</f>
        <v>147371.30592690833</v>
      </c>
      <c r="E34" s="500">
        <f>D34/B34%</f>
        <v>110.0151977642144</v>
      </c>
      <c r="F34" s="508"/>
      <c r="G34" s="500"/>
      <c r="H34" s="442"/>
      <c r="I34" s="442"/>
      <c r="J34" s="442"/>
      <c r="K34" s="442"/>
      <c r="L34" s="442"/>
      <c r="M34" s="460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461"/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</row>
    <row r="35" spans="1:111" s="464" customFormat="1" ht="19.5" customHeight="1">
      <c r="A35" s="491" t="s">
        <v>30</v>
      </c>
      <c r="B35" s="503">
        <v>12977.009</v>
      </c>
      <c r="C35" s="494">
        <v>110.22182966581498</v>
      </c>
      <c r="D35" s="504">
        <v>14906.501428799993</v>
      </c>
      <c r="E35" s="492">
        <f>D35/B35%</f>
        <v>114.86854504608876</v>
      </c>
      <c r="F35" s="504"/>
      <c r="G35" s="492"/>
      <c r="H35" s="442"/>
      <c r="I35" s="442"/>
      <c r="J35" s="442"/>
      <c r="K35" s="442"/>
      <c r="L35" s="442"/>
      <c r="M35" s="460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1"/>
      <c r="BB35" s="461"/>
      <c r="BC35" s="461"/>
      <c r="BD35" s="461"/>
      <c r="BE35" s="461"/>
      <c r="BF35" s="461"/>
      <c r="BG35" s="461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1"/>
      <c r="CB35" s="461"/>
      <c r="CC35" s="461"/>
      <c r="CD35" s="461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461"/>
      <c r="CV35" s="461"/>
      <c r="CW35" s="461"/>
      <c r="CX35" s="461"/>
      <c r="CY35" s="461"/>
      <c r="CZ35" s="461"/>
      <c r="DA35" s="461"/>
      <c r="DB35" s="461"/>
      <c r="DC35" s="461"/>
      <c r="DD35" s="461"/>
      <c r="DE35" s="461"/>
      <c r="DF35" s="461"/>
      <c r="DG35" s="461"/>
    </row>
    <row r="36" spans="1:111" s="464" customFormat="1" ht="19.5" customHeight="1">
      <c r="A36" s="481" t="s">
        <v>18</v>
      </c>
      <c r="B36" s="494">
        <v>91.86121003293324</v>
      </c>
      <c r="C36" s="494"/>
      <c r="D36" s="494">
        <f>D35/D29%</f>
        <v>91.24010989309473</v>
      </c>
      <c r="E36" s="492"/>
      <c r="F36" s="494"/>
      <c r="G36" s="494"/>
      <c r="H36" s="442"/>
      <c r="I36" s="442"/>
      <c r="J36" s="442"/>
      <c r="K36" s="442"/>
      <c r="L36" s="442"/>
      <c r="M36" s="460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1"/>
      <c r="AY36" s="461"/>
      <c r="AZ36" s="461"/>
      <c r="BA36" s="461"/>
      <c r="BB36" s="461"/>
      <c r="BC36" s="461"/>
      <c r="BD36" s="461"/>
      <c r="BE36" s="461"/>
      <c r="BF36" s="461"/>
      <c r="BG36" s="461"/>
      <c r="BH36" s="461"/>
      <c r="BI36" s="461"/>
      <c r="BJ36" s="461"/>
      <c r="BK36" s="461"/>
      <c r="BL36" s="461"/>
      <c r="BM36" s="461"/>
      <c r="BN36" s="461"/>
      <c r="BO36" s="461"/>
      <c r="BP36" s="461"/>
      <c r="BQ36" s="461"/>
      <c r="BR36" s="461"/>
      <c r="BS36" s="461"/>
      <c r="BT36" s="461"/>
      <c r="BU36" s="461"/>
      <c r="BV36" s="461"/>
      <c r="BW36" s="461"/>
      <c r="BX36" s="461"/>
      <c r="BY36" s="461"/>
      <c r="BZ36" s="461"/>
      <c r="CA36" s="461"/>
      <c r="CB36" s="461"/>
      <c r="CC36" s="461"/>
      <c r="CD36" s="461"/>
      <c r="CE36" s="461"/>
      <c r="CF36" s="461"/>
      <c r="CG36" s="461"/>
      <c r="CH36" s="461"/>
      <c r="CI36" s="461"/>
      <c r="CJ36" s="461"/>
      <c r="CK36" s="461"/>
      <c r="CL36" s="461"/>
      <c r="CM36" s="461"/>
      <c r="CN36" s="461"/>
      <c r="CO36" s="461"/>
      <c r="CP36" s="461"/>
      <c r="CQ36" s="461"/>
      <c r="CR36" s="461"/>
      <c r="CS36" s="461"/>
      <c r="CT36" s="461"/>
      <c r="CU36" s="461"/>
      <c r="CV36" s="461"/>
      <c r="CW36" s="461"/>
      <c r="CX36" s="461"/>
      <c r="CY36" s="461"/>
      <c r="CZ36" s="461"/>
      <c r="DA36" s="461"/>
      <c r="DB36" s="461"/>
      <c r="DC36" s="461"/>
      <c r="DD36" s="461"/>
      <c r="DE36" s="461"/>
      <c r="DF36" s="461"/>
      <c r="DG36" s="461"/>
    </row>
    <row r="37" spans="1:111" s="464" customFormat="1" ht="19.5" customHeight="1">
      <c r="A37" s="491" t="s">
        <v>31</v>
      </c>
      <c r="B37" s="503">
        <v>11818.653</v>
      </c>
      <c r="C37" s="513">
        <v>108.91648461932253</v>
      </c>
      <c r="D37" s="509">
        <v>15047.699683199995</v>
      </c>
      <c r="E37" s="492">
        <f>D37/B37%</f>
        <v>127.32161341228984</v>
      </c>
      <c r="F37" s="504"/>
      <c r="G37" s="501"/>
      <c r="H37" s="442"/>
      <c r="I37" s="442"/>
      <c r="J37" s="442"/>
      <c r="K37" s="442"/>
      <c r="L37" s="442"/>
      <c r="M37" s="460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61"/>
      <c r="CN37" s="461"/>
      <c r="CO37" s="461"/>
      <c r="CP37" s="461"/>
      <c r="CQ37" s="461"/>
      <c r="CR37" s="461"/>
      <c r="CS37" s="461"/>
      <c r="CT37" s="461"/>
      <c r="CU37" s="461"/>
      <c r="CV37" s="461"/>
      <c r="CW37" s="461"/>
      <c r="CX37" s="461"/>
      <c r="CY37" s="461"/>
      <c r="CZ37" s="461"/>
      <c r="DA37" s="461"/>
      <c r="DB37" s="461"/>
      <c r="DC37" s="461"/>
      <c r="DD37" s="461"/>
      <c r="DE37" s="461"/>
      <c r="DF37" s="461"/>
      <c r="DG37" s="461"/>
    </row>
    <row r="38" spans="1:111" s="464" customFormat="1" ht="19.5" customHeight="1">
      <c r="A38" s="481" t="s">
        <v>18</v>
      </c>
      <c r="B38" s="494">
        <v>91.07378287246313</v>
      </c>
      <c r="C38" s="494"/>
      <c r="D38" s="494">
        <f>D37/D35%</f>
        <v>100.9472259810555</v>
      </c>
      <c r="E38" s="492"/>
      <c r="F38" s="494"/>
      <c r="G38" s="494"/>
      <c r="H38" s="442"/>
      <c r="I38" s="442"/>
      <c r="J38" s="442"/>
      <c r="K38" s="442"/>
      <c r="L38" s="442"/>
      <c r="M38" s="460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1"/>
      <c r="BF38" s="461"/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461"/>
      <c r="BR38" s="461"/>
      <c r="BS38" s="461"/>
      <c r="BT38" s="461"/>
      <c r="BU38" s="461"/>
      <c r="BV38" s="461"/>
      <c r="BW38" s="461"/>
      <c r="BX38" s="461"/>
      <c r="BY38" s="461"/>
      <c r="BZ38" s="461"/>
      <c r="CA38" s="461"/>
      <c r="CB38" s="461"/>
      <c r="CC38" s="461"/>
      <c r="CD38" s="461"/>
      <c r="CE38" s="461"/>
      <c r="CF38" s="461"/>
      <c r="CG38" s="461"/>
      <c r="CH38" s="461"/>
      <c r="CI38" s="461"/>
      <c r="CJ38" s="461"/>
      <c r="CK38" s="461"/>
      <c r="CL38" s="461"/>
      <c r="CM38" s="461"/>
      <c r="CN38" s="461"/>
      <c r="CO38" s="461"/>
      <c r="CP38" s="461"/>
      <c r="CQ38" s="461"/>
      <c r="CR38" s="461"/>
      <c r="CS38" s="461"/>
      <c r="CT38" s="461"/>
      <c r="CU38" s="461"/>
      <c r="CV38" s="461"/>
      <c r="CW38" s="461"/>
      <c r="CX38" s="461"/>
      <c r="CY38" s="461"/>
      <c r="CZ38" s="461"/>
      <c r="DA38" s="461"/>
      <c r="DB38" s="461"/>
      <c r="DC38" s="461"/>
      <c r="DD38" s="461"/>
      <c r="DE38" s="461"/>
      <c r="DF38" s="461"/>
      <c r="DG38" s="461"/>
    </row>
    <row r="39" spans="1:111" s="464" customFormat="1" ht="19.5" customHeight="1">
      <c r="A39" s="491" t="s">
        <v>32</v>
      </c>
      <c r="B39" s="503">
        <v>20019.31</v>
      </c>
      <c r="C39" s="494">
        <v>115.55891661571106</v>
      </c>
      <c r="D39" s="504">
        <v>24386.28496109161</v>
      </c>
      <c r="E39" s="492">
        <f>D39/B39%</f>
        <v>121.81381356845769</v>
      </c>
      <c r="F39" s="504"/>
      <c r="G39" s="492"/>
      <c r="H39" s="442"/>
      <c r="I39" s="442"/>
      <c r="J39" s="442"/>
      <c r="K39" s="442"/>
      <c r="L39" s="442"/>
      <c r="M39" s="460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1"/>
      <c r="AZ39" s="461"/>
      <c r="BA39" s="461"/>
      <c r="BB39" s="461"/>
      <c r="BC39" s="461"/>
      <c r="BD39" s="461"/>
      <c r="BE39" s="461"/>
      <c r="BF39" s="461"/>
      <c r="BG39" s="461"/>
      <c r="BH39" s="461"/>
      <c r="BI39" s="461"/>
      <c r="BJ39" s="461"/>
      <c r="BK39" s="461"/>
      <c r="BL39" s="461"/>
      <c r="BM39" s="461"/>
      <c r="BN39" s="461"/>
      <c r="BO39" s="461"/>
      <c r="BP39" s="461"/>
      <c r="BQ39" s="461"/>
      <c r="BR39" s="461"/>
      <c r="BS39" s="461"/>
      <c r="BT39" s="461"/>
      <c r="BU39" s="461"/>
      <c r="BV39" s="461"/>
      <c r="BW39" s="461"/>
      <c r="BX39" s="461"/>
      <c r="BY39" s="461"/>
      <c r="BZ39" s="461"/>
      <c r="CA39" s="461"/>
      <c r="CB39" s="461"/>
      <c r="CC39" s="461"/>
      <c r="CD39" s="461"/>
      <c r="CE39" s="461"/>
      <c r="CF39" s="461"/>
      <c r="CG39" s="461"/>
      <c r="CH39" s="461"/>
      <c r="CI39" s="461"/>
      <c r="CJ39" s="461"/>
      <c r="CK39" s="461"/>
      <c r="CL39" s="461"/>
      <c r="CM39" s="461"/>
      <c r="CN39" s="461"/>
      <c r="CO39" s="461"/>
      <c r="CP39" s="461"/>
      <c r="CQ39" s="461"/>
      <c r="CR39" s="461"/>
      <c r="CS39" s="461"/>
      <c r="CT39" s="461"/>
      <c r="CU39" s="461"/>
      <c r="CV39" s="461"/>
      <c r="CW39" s="461"/>
      <c r="CX39" s="461"/>
      <c r="CY39" s="461"/>
      <c r="CZ39" s="461"/>
      <c r="DA39" s="461"/>
      <c r="DB39" s="461"/>
      <c r="DC39" s="461"/>
      <c r="DD39" s="461"/>
      <c r="DE39" s="461"/>
      <c r="DF39" s="461"/>
      <c r="DG39" s="461"/>
    </row>
    <row r="40" spans="1:7" ht="19.5" customHeight="1">
      <c r="A40" s="481" t="s">
        <v>18</v>
      </c>
      <c r="B40" s="494">
        <v>169.3874081927949</v>
      </c>
      <c r="C40" s="494"/>
      <c r="D40" s="494">
        <f>D39/D37%</f>
        <v>162.05988605898136</v>
      </c>
      <c r="E40" s="492"/>
      <c r="F40" s="494"/>
      <c r="G40" s="494"/>
    </row>
    <row r="41" spans="1:7" ht="19.5" customHeight="1">
      <c r="A41" s="482" t="s">
        <v>33</v>
      </c>
      <c r="B41" s="505">
        <v>44814.972</v>
      </c>
      <c r="C41" s="495">
        <v>112.1817181258535</v>
      </c>
      <c r="D41" s="505">
        <f>D35+D37+D39</f>
        <v>54340.4860730916</v>
      </c>
      <c r="E41" s="495">
        <f>D41/B41%</f>
        <v>121.25520478533736</v>
      </c>
      <c r="F41" s="505"/>
      <c r="G41" s="495"/>
    </row>
    <row r="42" spans="1:7" ht="19.5" customHeight="1">
      <c r="A42" s="481" t="s">
        <v>18</v>
      </c>
      <c r="B42" s="494">
        <v>98.58088314096246</v>
      </c>
      <c r="C42" s="494"/>
      <c r="D42" s="494">
        <f>D41/D31%</f>
        <v>104.39765837889905</v>
      </c>
      <c r="E42" s="492"/>
      <c r="F42" s="498"/>
      <c r="G42" s="494"/>
    </row>
    <row r="43" spans="1:111" s="457" customFormat="1" ht="19.5" customHeight="1" hidden="1">
      <c r="A43" s="483" t="s">
        <v>169</v>
      </c>
      <c r="B43" s="506">
        <v>25.06845499275917</v>
      </c>
      <c r="C43" s="496"/>
      <c r="D43" s="515">
        <f>D41/D46%</f>
        <v>26.939667500000002</v>
      </c>
      <c r="E43" s="499"/>
      <c r="F43" s="516"/>
      <c r="G43" s="496"/>
      <c r="H43" s="442"/>
      <c r="I43" s="442"/>
      <c r="J43" s="442"/>
      <c r="K43" s="442"/>
      <c r="L43" s="442"/>
      <c r="M43" s="443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</row>
    <row r="44" spans="1:7" ht="19.5" customHeight="1">
      <c r="A44" s="484" t="s">
        <v>34</v>
      </c>
      <c r="B44" s="507">
        <v>90275.076</v>
      </c>
      <c r="C44" s="497">
        <v>112.50191932287598</v>
      </c>
      <c r="D44" s="507">
        <f>D31+D41</f>
        <v>106391.92756794694</v>
      </c>
      <c r="E44" s="497">
        <f>D44/B44%</f>
        <v>117.85304680103171</v>
      </c>
      <c r="F44" s="507"/>
      <c r="G44" s="497"/>
    </row>
    <row r="45" spans="1:7" ht="19.5" customHeight="1">
      <c r="A45" s="481" t="s">
        <v>18</v>
      </c>
      <c r="B45" s="494">
        <v>102.01114967649752</v>
      </c>
      <c r="C45" s="494"/>
      <c r="D45" s="498">
        <f>D44/D23%</f>
        <v>111.61569333093887</v>
      </c>
      <c r="E45" s="492"/>
      <c r="F45" s="498"/>
      <c r="G45" s="494"/>
    </row>
    <row r="46" spans="1:7" ht="19.5" customHeight="1">
      <c r="A46" s="484" t="s">
        <v>35</v>
      </c>
      <c r="B46" s="507">
        <v>178770.37900000002</v>
      </c>
      <c r="C46" s="497">
        <v>114.36035116543296</v>
      </c>
      <c r="D46" s="507">
        <f>D23+D44</f>
        <v>201711.79199999996</v>
      </c>
      <c r="E46" s="497">
        <f>D46/B46%</f>
        <v>112.83289386548759</v>
      </c>
      <c r="F46" s="507"/>
      <c r="G46" s="49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32" ht="15">
      <c r="A132" s="444" t="s">
        <v>44</v>
      </c>
    </row>
    <row r="134" ht="15">
      <c r="A134" s="444" t="s">
        <v>44</v>
      </c>
    </row>
  </sheetData>
  <sheetProtection/>
  <mergeCells count="4">
    <mergeCell ref="A1:G1"/>
    <mergeCell ref="A4:A5"/>
    <mergeCell ref="B4:C4"/>
    <mergeCell ref="D4:G4"/>
  </mergeCells>
  <printOptions horizontalCentered="1"/>
  <pageMargins left="0.11811023622047245" right="0.11811023622047245" top="0.5905511811023623" bottom="0.1968503937007874" header="0.1968503937007874" footer="0.31496062992125984"/>
  <pageSetup horizontalDpi="600" verticalDpi="600" orientation="portrait" paperSize="9" scale="90" r:id="rId1"/>
  <headerFooter>
    <oddHeader>&amp;R&amp;"Arial Narrow,обычный"&amp;12Приложение 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0">
      <selection activeCell="A148" sqref="A148:N148"/>
    </sheetView>
  </sheetViews>
  <sheetFormatPr defaultColWidth="9.140625" defaultRowHeight="12.75"/>
  <cols>
    <col min="1" max="1" width="24.28125" style="434" customWidth="1"/>
    <col min="2" max="5" width="12.7109375" style="432" customWidth="1"/>
    <col min="6" max="16384" width="8.8515625" style="432" customWidth="1"/>
  </cols>
  <sheetData>
    <row r="1" spans="1:5" ht="66" customHeight="1">
      <c r="A1" s="623" t="s">
        <v>211</v>
      </c>
      <c r="B1" s="623"/>
      <c r="C1" s="623"/>
      <c r="D1" s="623"/>
      <c r="E1" s="623"/>
    </row>
    <row r="2" ht="6" customHeight="1"/>
    <row r="3" spans="1:5" ht="18">
      <c r="A3" s="433"/>
      <c r="E3" s="465" t="s">
        <v>203</v>
      </c>
    </row>
    <row r="4" spans="1:5" ht="18" customHeight="1">
      <c r="A4" s="624" t="s">
        <v>0</v>
      </c>
      <c r="B4" s="624" t="s">
        <v>37</v>
      </c>
      <c r="C4" s="624"/>
      <c r="D4" s="624" t="s">
        <v>45</v>
      </c>
      <c r="E4" s="624"/>
    </row>
    <row r="5" spans="1:5" ht="51.75" customHeight="1">
      <c r="A5" s="624"/>
      <c r="B5" s="479" t="s">
        <v>204</v>
      </c>
      <c r="C5" s="480" t="s">
        <v>214</v>
      </c>
      <c r="D5" s="479" t="s">
        <v>204</v>
      </c>
      <c r="E5" s="480" t="s">
        <v>214</v>
      </c>
    </row>
    <row r="6" spans="1:5" ht="18">
      <c r="A6" s="466" t="s">
        <v>17</v>
      </c>
      <c r="B6" s="467">
        <v>54.17509333192999</v>
      </c>
      <c r="C6" s="468">
        <v>161.67402318528792</v>
      </c>
      <c r="D6" s="469">
        <v>52.569292</v>
      </c>
      <c r="E6" s="468">
        <f>D6/B6%</f>
        <v>97.03590481682926</v>
      </c>
    </row>
    <row r="7" spans="1:5" ht="18">
      <c r="A7" s="470" t="s">
        <v>18</v>
      </c>
      <c r="B7" s="471">
        <v>42.34380321303829</v>
      </c>
      <c r="C7" s="468"/>
      <c r="D7" s="472">
        <f>D6/B37%</f>
        <v>37.88549867434332</v>
      </c>
      <c r="E7" s="468"/>
    </row>
    <row r="8" spans="1:5" ht="18">
      <c r="A8" s="466" t="s">
        <v>19</v>
      </c>
      <c r="B8" s="467">
        <v>74.91978436426</v>
      </c>
      <c r="C8" s="468">
        <v>107.76315096087983</v>
      </c>
      <c r="D8" s="469">
        <v>76.97778699999999</v>
      </c>
      <c r="E8" s="468">
        <f>D8/B8%</f>
        <v>102.74694148308541</v>
      </c>
    </row>
    <row r="9" spans="1:5" ht="18">
      <c r="A9" s="470" t="s">
        <v>18</v>
      </c>
      <c r="B9" s="471">
        <v>138.29193409087011</v>
      </c>
      <c r="C9" s="468"/>
      <c r="D9" s="472">
        <f>D8/D6%</f>
        <v>146.43108946569032</v>
      </c>
      <c r="E9" s="468"/>
    </row>
    <row r="10" spans="1:5" ht="18">
      <c r="A10" s="466" t="s">
        <v>20</v>
      </c>
      <c r="B10" s="467">
        <v>81.41177008727999</v>
      </c>
      <c r="C10" s="468">
        <v>108.35174629918525</v>
      </c>
      <c r="D10" s="469">
        <v>86.051934</v>
      </c>
      <c r="E10" s="468">
        <f>D10/B10%</f>
        <v>105.69962292644587</v>
      </c>
    </row>
    <row r="11" spans="1:5" ht="18">
      <c r="A11" s="470" t="s">
        <v>18</v>
      </c>
      <c r="B11" s="471">
        <v>108.66524880992176</v>
      </c>
      <c r="C11" s="468"/>
      <c r="D11" s="472">
        <f>D10/D8%</f>
        <v>111.78800710391948</v>
      </c>
      <c r="E11" s="468"/>
    </row>
    <row r="12" spans="1:5" ht="18">
      <c r="A12" s="473" t="s">
        <v>21</v>
      </c>
      <c r="B12" s="474">
        <v>210.50664778347</v>
      </c>
      <c r="C12" s="517">
        <v>118.15062556301896</v>
      </c>
      <c r="D12" s="474">
        <f>D6+D8+D10</f>
        <v>215.599013</v>
      </c>
      <c r="E12" s="517">
        <f>D12/B12%</f>
        <v>102.41909947745124</v>
      </c>
    </row>
    <row r="13" spans="1:5" ht="18">
      <c r="A13" s="470" t="s">
        <v>18</v>
      </c>
      <c r="B13" s="471">
        <v>75.38741935350718</v>
      </c>
      <c r="C13" s="468"/>
      <c r="D13" s="472">
        <f>D12/B39%</f>
        <v>72.2432335179695</v>
      </c>
      <c r="E13" s="468"/>
    </row>
    <row r="14" spans="1:5" ht="18">
      <c r="A14" s="466" t="s">
        <v>22</v>
      </c>
      <c r="B14" s="467">
        <v>81.49423092778002</v>
      </c>
      <c r="C14" s="468">
        <v>104.16895802517324</v>
      </c>
      <c r="D14" s="469"/>
      <c r="E14" s="468"/>
    </row>
    <row r="15" spans="1:5" ht="18">
      <c r="A15" s="470" t="s">
        <v>18</v>
      </c>
      <c r="B15" s="471">
        <v>100.10128859796517</v>
      </c>
      <c r="C15" s="468"/>
      <c r="D15" s="472"/>
      <c r="E15" s="468"/>
    </row>
    <row r="16" spans="1:5" ht="18">
      <c r="A16" s="466" t="s">
        <v>23</v>
      </c>
      <c r="B16" s="467">
        <v>81.08851737662</v>
      </c>
      <c r="C16" s="468">
        <v>109.01103262993855</v>
      </c>
      <c r="D16" s="469"/>
      <c r="E16" s="468"/>
    </row>
    <row r="17" spans="1:5" ht="18">
      <c r="A17" s="470" t="s">
        <v>18</v>
      </c>
      <c r="B17" s="471">
        <v>99.50215672135178</v>
      </c>
      <c r="C17" s="468"/>
      <c r="D17" s="472"/>
      <c r="E17" s="468"/>
    </row>
    <row r="18" spans="1:5" ht="18">
      <c r="A18" s="466" t="s">
        <v>24</v>
      </c>
      <c r="B18" s="467">
        <v>88.55265661186002</v>
      </c>
      <c r="C18" s="468">
        <v>109.09787564639454</v>
      </c>
      <c r="D18" s="469"/>
      <c r="E18" s="468"/>
    </row>
    <row r="19" spans="1:5" ht="18">
      <c r="A19" s="470" t="s">
        <v>18</v>
      </c>
      <c r="B19" s="471">
        <v>109.20492749987326</v>
      </c>
      <c r="C19" s="468"/>
      <c r="D19" s="472"/>
      <c r="E19" s="468"/>
    </row>
    <row r="20" spans="1:5" ht="18">
      <c r="A20" s="473" t="s">
        <v>8</v>
      </c>
      <c r="B20" s="474">
        <v>251.13540491626003</v>
      </c>
      <c r="C20" s="517">
        <v>107.42086384722622</v>
      </c>
      <c r="D20" s="474"/>
      <c r="E20" s="475"/>
    </row>
    <row r="21" spans="1:5" ht="18">
      <c r="A21" s="470" t="s">
        <v>18</v>
      </c>
      <c r="B21" s="471">
        <v>119.30046274575678</v>
      </c>
      <c r="C21" s="468"/>
      <c r="D21" s="472"/>
      <c r="E21" s="468"/>
    </row>
    <row r="22" spans="1:5" ht="18">
      <c r="A22" s="476" t="s">
        <v>25</v>
      </c>
      <c r="B22" s="477">
        <v>461.64205269973</v>
      </c>
      <c r="C22" s="518">
        <v>112.06142661078037</v>
      </c>
      <c r="D22" s="477"/>
      <c r="E22" s="478"/>
    </row>
    <row r="23" spans="1:5" ht="18">
      <c r="A23" s="470" t="s">
        <v>18</v>
      </c>
      <c r="B23" s="471">
        <v>90.62567889504189</v>
      </c>
      <c r="C23" s="471"/>
      <c r="D23" s="472"/>
      <c r="E23" s="471"/>
    </row>
    <row r="24" spans="1:5" ht="18">
      <c r="A24" s="466" t="s">
        <v>26</v>
      </c>
      <c r="B24" s="467">
        <v>84.34315944207002</v>
      </c>
      <c r="C24" s="468">
        <v>102.27727455798997</v>
      </c>
      <c r="D24" s="469"/>
      <c r="E24" s="468"/>
    </row>
    <row r="25" spans="1:5" ht="18">
      <c r="A25" s="470" t="s">
        <v>18</v>
      </c>
      <c r="B25" s="471">
        <v>95.24633440615918</v>
      </c>
      <c r="C25" s="468"/>
      <c r="D25" s="472"/>
      <c r="E25" s="468"/>
    </row>
    <row r="26" spans="1:5" ht="18">
      <c r="A26" s="466" t="s">
        <v>27</v>
      </c>
      <c r="B26" s="467">
        <v>80.62858918019995</v>
      </c>
      <c r="C26" s="468">
        <v>108.56712627973684</v>
      </c>
      <c r="D26" s="469"/>
      <c r="E26" s="468"/>
    </row>
    <row r="27" spans="1:5" ht="18">
      <c r="A27" s="470" t="s">
        <v>18</v>
      </c>
      <c r="B27" s="471">
        <v>95.59588437705922</v>
      </c>
      <c r="C27" s="468"/>
      <c r="D27" s="472"/>
      <c r="E27" s="468"/>
    </row>
    <row r="28" spans="1:5" ht="18">
      <c r="A28" s="466" t="s">
        <v>28</v>
      </c>
      <c r="B28" s="467">
        <v>81.37373639532</v>
      </c>
      <c r="C28" s="468">
        <v>110.81830767988069</v>
      </c>
      <c r="D28" s="469"/>
      <c r="E28" s="468"/>
    </row>
    <row r="29" spans="1:5" ht="18">
      <c r="A29" s="470" t="s">
        <v>18</v>
      </c>
      <c r="B29" s="471">
        <v>100.92417245879707</v>
      </c>
      <c r="C29" s="468"/>
      <c r="D29" s="472"/>
      <c r="E29" s="468"/>
    </row>
    <row r="30" spans="1:5" ht="18">
      <c r="A30" s="473" t="s">
        <v>10</v>
      </c>
      <c r="B30" s="474">
        <v>246.34548501758997</v>
      </c>
      <c r="C30" s="517">
        <v>107.03172433465244</v>
      </c>
      <c r="D30" s="474"/>
      <c r="E30" s="475"/>
    </row>
    <row r="31" spans="1:5" ht="18">
      <c r="A31" s="470" t="s">
        <v>18</v>
      </c>
      <c r="B31" s="471">
        <v>98.09269429761717</v>
      </c>
      <c r="C31" s="468"/>
      <c r="D31" s="472"/>
      <c r="E31" s="468"/>
    </row>
    <row r="32" spans="1:5" ht="18">
      <c r="A32" s="476" t="s">
        <v>29</v>
      </c>
      <c r="B32" s="477">
        <v>707.98753771732</v>
      </c>
      <c r="C32" s="518">
        <v>110.25857033034967</v>
      </c>
      <c r="D32" s="477"/>
      <c r="E32" s="478"/>
    </row>
    <row r="33" spans="1:5" ht="18">
      <c r="A33" s="466" t="s">
        <v>30</v>
      </c>
      <c r="B33" s="467">
        <v>79.25903473705007</v>
      </c>
      <c r="C33" s="468">
        <v>104.65643071549022</v>
      </c>
      <c r="D33" s="469"/>
      <c r="E33" s="468"/>
    </row>
    <row r="34" spans="1:5" ht="18">
      <c r="A34" s="470" t="s">
        <v>18</v>
      </c>
      <c r="B34" s="471">
        <v>97.40124793090914</v>
      </c>
      <c r="C34" s="468"/>
      <c r="D34" s="472"/>
      <c r="E34" s="468"/>
    </row>
    <row r="35" spans="1:5" ht="18">
      <c r="A35" s="466" t="s">
        <v>31</v>
      </c>
      <c r="B35" s="467">
        <v>80.41750545487992</v>
      </c>
      <c r="C35" s="468">
        <v>106.42936567653844</v>
      </c>
      <c r="D35" s="469"/>
      <c r="E35" s="468"/>
    </row>
    <row r="36" spans="1:5" ht="18">
      <c r="A36" s="470" t="s">
        <v>18</v>
      </c>
      <c r="B36" s="471">
        <v>101.46162607414182</v>
      </c>
      <c r="C36" s="468"/>
      <c r="D36" s="472"/>
      <c r="E36" s="468"/>
    </row>
    <row r="37" spans="1:5" ht="18">
      <c r="A37" s="466" t="s">
        <v>32</v>
      </c>
      <c r="B37" s="467">
        <v>138.75834775695003</v>
      </c>
      <c r="C37" s="468">
        <v>108.45493399683099</v>
      </c>
      <c r="D37" s="469"/>
      <c r="E37" s="468"/>
    </row>
    <row r="38" spans="1:5" ht="18">
      <c r="A38" s="470" t="s">
        <v>18</v>
      </c>
      <c r="B38" s="471">
        <v>172.54744097328856</v>
      </c>
      <c r="C38" s="468"/>
      <c r="D38" s="472"/>
      <c r="E38" s="468"/>
    </row>
    <row r="39" spans="1:5" ht="18">
      <c r="A39" s="473" t="s">
        <v>33</v>
      </c>
      <c r="B39" s="474">
        <v>298.43488794888003</v>
      </c>
      <c r="C39" s="517">
        <v>106.87660596192259</v>
      </c>
      <c r="D39" s="474"/>
      <c r="E39" s="475"/>
    </row>
    <row r="40" spans="1:5" ht="18">
      <c r="A40" s="470" t="s">
        <v>18</v>
      </c>
      <c r="B40" s="471">
        <v>121.14485797357752</v>
      </c>
      <c r="C40" s="468"/>
      <c r="D40" s="472"/>
      <c r="E40" s="468"/>
    </row>
    <row r="41" spans="1:5" ht="18">
      <c r="A41" s="476" t="s">
        <v>34</v>
      </c>
      <c r="B41" s="477">
        <v>544.7803729664699</v>
      </c>
      <c r="C41" s="518">
        <v>106.94669356929955</v>
      </c>
      <c r="D41" s="477"/>
      <c r="E41" s="478"/>
    </row>
    <row r="42" spans="1:5" ht="18">
      <c r="A42" s="470" t="s">
        <v>18</v>
      </c>
      <c r="B42" s="471">
        <v>118.00926059065429</v>
      </c>
      <c r="C42" s="468"/>
      <c r="D42" s="472"/>
      <c r="E42" s="468"/>
    </row>
    <row r="43" spans="1:5" ht="18" hidden="1">
      <c r="A43" s="476" t="s">
        <v>209</v>
      </c>
      <c r="B43" s="477">
        <v>1006.4224256662001</v>
      </c>
      <c r="C43" s="478">
        <v>109.23359856552187</v>
      </c>
      <c r="D43" s="510"/>
      <c r="E43" s="478"/>
    </row>
    <row r="44" spans="1:5" ht="18">
      <c r="A44" s="476" t="s">
        <v>35</v>
      </c>
      <c r="B44" s="477">
        <v>1006.4224256662001</v>
      </c>
      <c r="C44" s="518">
        <v>109.23359856552187</v>
      </c>
      <c r="D44" s="477"/>
      <c r="E44" s="478"/>
    </row>
    <row r="45" spans="1:5" ht="18" hidden="1">
      <c r="A45" s="438" t="s">
        <v>210</v>
      </c>
      <c r="B45" s="439"/>
      <c r="C45" s="439"/>
      <c r="D45" s="439"/>
      <c r="E45" s="440"/>
    </row>
    <row r="46" spans="2:5" ht="18">
      <c r="B46" s="441"/>
      <c r="C46" s="511"/>
      <c r="D46" s="512"/>
      <c r="E46" s="511"/>
    </row>
    <row r="47" spans="2:5" ht="18">
      <c r="B47" s="435"/>
      <c r="C47" s="436"/>
      <c r="D47" s="436"/>
      <c r="E47" s="436"/>
    </row>
  </sheetData>
  <sheetProtection/>
  <mergeCells count="4">
    <mergeCell ref="A1:E1"/>
    <mergeCell ref="A4:A5"/>
    <mergeCell ref="B4:C4"/>
    <mergeCell ref="D4:E4"/>
  </mergeCells>
  <printOptions horizontalCentered="1"/>
  <pageMargins left="0.11811023622047245" right="0.11811023622047245" top="0.5905511811023623" bottom="0.1968503937007874" header="0.1968503937007874" footer="0.31496062992125984"/>
  <pageSetup horizontalDpi="600" verticalDpi="600" orientation="portrait" paperSize="9" scale="95" r:id="rId1"/>
  <headerFooter>
    <oddHeader>&amp;R&amp;"Arial Narrow,обычный"&amp;12Приложение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view="pageBreakPreview" zoomScaleSheetLayoutView="100" workbookViewId="0" topLeftCell="A1">
      <selection activeCell="C1" sqref="C1"/>
    </sheetView>
  </sheetViews>
  <sheetFormatPr defaultColWidth="9.140625" defaultRowHeight="12.75"/>
  <cols>
    <col min="1" max="8" width="8.8515625" style="254" customWidth="1"/>
    <col min="9" max="9" width="39.8515625" style="254" customWidth="1"/>
    <col min="10" max="16384" width="8.8515625" style="254" customWidth="1"/>
  </cols>
  <sheetData>
    <row r="1" ht="36" customHeight="1"/>
    <row r="2" spans="1:11" ht="52.5" customHeight="1">
      <c r="A2" s="520" t="s">
        <v>159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</row>
  </sheetData>
  <sheetProtection/>
  <mergeCells count="1"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&amp;R&amp;"Arial Narrow,обычный"&amp;14Приложение 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75" zoomScaleNormal="40" zoomScaleSheetLayoutView="75" zoomScalePageLayoutView="0" workbookViewId="0" topLeftCell="A1">
      <selection activeCell="A3" sqref="A3:A6"/>
    </sheetView>
  </sheetViews>
  <sheetFormatPr defaultColWidth="9.140625" defaultRowHeight="12.75"/>
  <cols>
    <col min="1" max="1" width="37.7109375" style="247" customWidth="1"/>
    <col min="2" max="2" width="12.7109375" style="247" customWidth="1"/>
    <col min="3" max="3" width="11.7109375" style="247" customWidth="1"/>
    <col min="4" max="4" width="13.7109375" style="247" customWidth="1"/>
    <col min="5" max="5" width="12.7109375" style="247" customWidth="1"/>
    <col min="6" max="6" width="13.7109375" style="247" customWidth="1"/>
    <col min="7" max="7" width="11.7109375" style="247" customWidth="1"/>
    <col min="8" max="8" width="13.7109375" style="247" customWidth="1"/>
    <col min="9" max="9" width="12.7109375" style="247" customWidth="1"/>
    <col min="10" max="10" width="13.7109375" style="247" customWidth="1"/>
    <col min="11" max="11" width="11.7109375" style="247" customWidth="1"/>
    <col min="12" max="12" width="13.7109375" style="247" customWidth="1"/>
    <col min="13" max="16384" width="9.140625" style="247" customWidth="1"/>
  </cols>
  <sheetData>
    <row r="1" spans="1:16" ht="40.5" customHeight="1">
      <c r="A1" s="523" t="s">
        <v>158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246"/>
      <c r="N1" s="246"/>
      <c r="O1" s="246"/>
      <c r="P1" s="246"/>
    </row>
    <row r="2" spans="1:16" ht="1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2" ht="28.5" customHeight="1">
      <c r="A3" s="521" t="s">
        <v>0</v>
      </c>
      <c r="B3" s="521" t="s">
        <v>141</v>
      </c>
      <c r="C3" s="522"/>
      <c r="D3" s="522"/>
      <c r="E3" s="521" t="s">
        <v>142</v>
      </c>
      <c r="F3" s="522"/>
      <c r="G3" s="522"/>
      <c r="H3" s="522"/>
      <c r="I3" s="522"/>
      <c r="J3" s="522"/>
      <c r="K3" s="522"/>
      <c r="L3" s="522"/>
    </row>
    <row r="4" spans="1:12" ht="14.25" customHeight="1">
      <c r="A4" s="522"/>
      <c r="B4" s="521" t="s">
        <v>143</v>
      </c>
      <c r="C4" s="521" t="s">
        <v>144</v>
      </c>
      <c r="D4" s="521" t="s">
        <v>145</v>
      </c>
      <c r="E4" s="521" t="s">
        <v>146</v>
      </c>
      <c r="F4" s="522"/>
      <c r="G4" s="522"/>
      <c r="H4" s="522"/>
      <c r="I4" s="521" t="s">
        <v>147</v>
      </c>
      <c r="J4" s="522"/>
      <c r="K4" s="522"/>
      <c r="L4" s="522"/>
    </row>
    <row r="5" spans="1:12" ht="14.25" customHeight="1">
      <c r="A5" s="522"/>
      <c r="B5" s="522"/>
      <c r="C5" s="521" t="s">
        <v>148</v>
      </c>
      <c r="D5" s="521" t="s">
        <v>149</v>
      </c>
      <c r="E5" s="521" t="s">
        <v>143</v>
      </c>
      <c r="F5" s="521" t="s">
        <v>144</v>
      </c>
      <c r="G5" s="522"/>
      <c r="H5" s="522"/>
      <c r="I5" s="521" t="s">
        <v>143</v>
      </c>
      <c r="J5" s="521" t="s">
        <v>144</v>
      </c>
      <c r="K5" s="522"/>
      <c r="L5" s="522"/>
    </row>
    <row r="6" spans="1:12" ht="60" customHeight="1">
      <c r="A6" s="521" t="s">
        <v>150</v>
      </c>
      <c r="B6" s="522"/>
      <c r="C6" s="522"/>
      <c r="D6" s="522"/>
      <c r="E6" s="521" t="s">
        <v>151</v>
      </c>
      <c r="F6" s="355" t="s">
        <v>152</v>
      </c>
      <c r="G6" s="355" t="s">
        <v>148</v>
      </c>
      <c r="H6" s="355" t="s">
        <v>153</v>
      </c>
      <c r="I6" s="521" t="s">
        <v>151</v>
      </c>
      <c r="J6" s="355" t="s">
        <v>152</v>
      </c>
      <c r="K6" s="355" t="s">
        <v>148</v>
      </c>
      <c r="L6" s="355" t="s">
        <v>154</v>
      </c>
    </row>
    <row r="7" spans="1:12" ht="24.75" customHeight="1">
      <c r="A7" s="248" t="s">
        <v>155</v>
      </c>
      <c r="B7" s="249">
        <v>1269.2680719999998</v>
      </c>
      <c r="C7" s="250"/>
      <c r="D7" s="250">
        <v>133.63451229961328</v>
      </c>
      <c r="E7" s="249">
        <v>900.1533300000001</v>
      </c>
      <c r="F7" s="250">
        <v>70.91908713827635</v>
      </c>
      <c r="G7" s="250"/>
      <c r="H7" s="250">
        <v>136.7998343399116</v>
      </c>
      <c r="I7" s="249">
        <v>369.11474200000004</v>
      </c>
      <c r="J7" s="250">
        <v>29.080912861723675</v>
      </c>
      <c r="K7" s="250"/>
      <c r="L7" s="250">
        <v>126.49667659106726</v>
      </c>
    </row>
    <row r="8" spans="1:12" ht="24.75" customHeight="1">
      <c r="A8" s="248" t="s">
        <v>156</v>
      </c>
      <c r="B8" s="249">
        <v>1042.165998</v>
      </c>
      <c r="C8" s="250">
        <v>82.10763517889859</v>
      </c>
      <c r="D8" s="250">
        <v>142.60718325254064</v>
      </c>
      <c r="E8" s="249">
        <v>616.0362999999999</v>
      </c>
      <c r="F8" s="250">
        <v>59.1111493929204</v>
      </c>
      <c r="G8" s="250">
        <v>68.43681842514539</v>
      </c>
      <c r="H8" s="250">
        <v>192.110576473309</v>
      </c>
      <c r="I8" s="249">
        <v>426.1296979999999</v>
      </c>
      <c r="J8" s="250">
        <v>40.888850607079576</v>
      </c>
      <c r="K8" s="250">
        <v>115.4464044679093</v>
      </c>
      <c r="L8" s="250">
        <v>103.90180686377188</v>
      </c>
    </row>
    <row r="9" spans="1:12" ht="24.75" customHeight="1">
      <c r="A9" s="248" t="s">
        <v>157</v>
      </c>
      <c r="B9" s="249">
        <v>1909.4069020000002</v>
      </c>
      <c r="C9" s="250">
        <v>183.21523688781875</v>
      </c>
      <c r="D9" s="250">
        <v>123.44924083584932</v>
      </c>
      <c r="E9" s="249">
        <v>866.024</v>
      </c>
      <c r="F9" s="250">
        <v>45.35565463248755</v>
      </c>
      <c r="G9" s="250">
        <v>140.5800275081193</v>
      </c>
      <c r="H9" s="250">
        <v>131.54948866262436</v>
      </c>
      <c r="I9" s="249">
        <v>1043.382902</v>
      </c>
      <c r="J9" s="250">
        <v>54.64434536751245</v>
      </c>
      <c r="K9" s="250">
        <v>244.8510176354806</v>
      </c>
      <c r="L9" s="250">
        <v>117.44668620168528</v>
      </c>
    </row>
    <row r="10" spans="1:12" s="251" customFormat="1" ht="24.75" customHeight="1">
      <c r="A10" s="252" t="s">
        <v>21</v>
      </c>
      <c r="B10" s="253">
        <v>4220.840972</v>
      </c>
      <c r="C10" s="253">
        <v>106.7712830859962</v>
      </c>
      <c r="D10" s="253">
        <v>130.7849228746118</v>
      </c>
      <c r="E10" s="253">
        <v>2382.2136299999997</v>
      </c>
      <c r="F10" s="253">
        <v>56.439312587302084</v>
      </c>
      <c r="G10" s="253">
        <v>131.01570228617092</v>
      </c>
      <c r="H10" s="253">
        <v>145.52305767707355</v>
      </c>
      <c r="I10" s="253">
        <v>1838.627342</v>
      </c>
      <c r="J10" s="253">
        <v>43.56068741269791</v>
      </c>
      <c r="K10" s="253">
        <v>86.12259232494432</v>
      </c>
      <c r="L10" s="253">
        <v>115.61411948450007</v>
      </c>
    </row>
  </sheetData>
  <sheetProtection/>
  <mergeCells count="14">
    <mergeCell ref="E4:H4"/>
    <mergeCell ref="I4:L4"/>
    <mergeCell ref="C5:C6"/>
    <mergeCell ref="D5:D6"/>
    <mergeCell ref="E5:E6"/>
    <mergeCell ref="F5:H5"/>
    <mergeCell ref="I5:I6"/>
    <mergeCell ref="J5:L5"/>
    <mergeCell ref="A1:L1"/>
    <mergeCell ref="A3:A6"/>
    <mergeCell ref="B3:D3"/>
    <mergeCell ref="E3:L3"/>
    <mergeCell ref="B4:B6"/>
    <mergeCell ref="C4:D4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landscape" paperSize="9" scale="80" r:id="rId1"/>
  <headerFooter alignWithMargins="0">
    <oddHeader>&amp;R&amp;"Arial Narrow,обычный"&amp;14Приложение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0" zoomScaleNormal="60" zoomScaleSheetLayoutView="80" workbookViewId="0" topLeftCell="A1">
      <selection activeCell="A4" sqref="A4:A6"/>
    </sheetView>
  </sheetViews>
  <sheetFormatPr defaultColWidth="9.140625" defaultRowHeight="12.75"/>
  <cols>
    <col min="1" max="1" width="21.57421875" style="3" customWidth="1"/>
    <col min="2" max="2" width="11.7109375" style="3" hidden="1" customWidth="1"/>
    <col min="3" max="3" width="10.421875" style="3" hidden="1" customWidth="1"/>
    <col min="4" max="4" width="11.00390625" style="3" hidden="1" customWidth="1"/>
    <col min="5" max="5" width="10.28125" style="3" hidden="1" customWidth="1"/>
    <col min="6" max="6" width="11.8515625" style="3" hidden="1" customWidth="1"/>
    <col min="7" max="7" width="10.421875" style="3" hidden="1" customWidth="1"/>
    <col min="8" max="8" width="11.00390625" style="3" hidden="1" customWidth="1"/>
    <col min="9" max="9" width="10.28125" style="3" hidden="1" customWidth="1"/>
    <col min="10" max="10" width="11.8515625" style="3" customWidth="1"/>
    <col min="11" max="11" width="10.7109375" style="240" customWidth="1"/>
    <col min="12" max="12" width="11.00390625" style="3" customWidth="1"/>
    <col min="13" max="13" width="10.7109375" style="240" customWidth="1"/>
    <col min="14" max="14" width="11.8515625" style="3" customWidth="1"/>
    <col min="15" max="15" width="10.7109375" style="240" customWidth="1"/>
    <col min="16" max="16" width="11.00390625" style="3" customWidth="1"/>
    <col min="17" max="17" width="10.7109375" style="240" customWidth="1"/>
    <col min="18" max="16384" width="9.140625" style="3" customWidth="1"/>
  </cols>
  <sheetData>
    <row r="1" spans="1:17" ht="62.25" customHeight="1">
      <c r="A1" s="524" t="s">
        <v>139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</row>
    <row r="2" ht="7.5" customHeight="1">
      <c r="A2" s="230"/>
    </row>
    <row r="3" spans="1:17" ht="16.5" customHeight="1">
      <c r="A3" s="231"/>
      <c r="I3" s="232"/>
      <c r="M3" s="353"/>
      <c r="Q3" s="431" t="s">
        <v>7</v>
      </c>
    </row>
    <row r="4" spans="1:17" ht="15">
      <c r="A4" s="525" t="s">
        <v>0</v>
      </c>
      <c r="B4" s="526" t="s">
        <v>15</v>
      </c>
      <c r="C4" s="526"/>
      <c r="D4" s="526"/>
      <c r="E4" s="526"/>
      <c r="F4" s="526" t="s">
        <v>46</v>
      </c>
      <c r="G4" s="526"/>
      <c r="H4" s="526"/>
      <c r="I4" s="526"/>
      <c r="J4" s="527" t="s">
        <v>37</v>
      </c>
      <c r="K4" s="527"/>
      <c r="L4" s="527"/>
      <c r="M4" s="527"/>
      <c r="N4" s="527" t="s">
        <v>45</v>
      </c>
      <c r="O4" s="527"/>
      <c r="P4" s="527"/>
      <c r="Q4" s="527"/>
    </row>
    <row r="5" spans="1:17" s="233" customFormat="1" ht="30" customHeight="1">
      <c r="A5" s="525"/>
      <c r="B5" s="528" t="s">
        <v>47</v>
      </c>
      <c r="C5" s="530" t="s">
        <v>16</v>
      </c>
      <c r="D5" s="530" t="s">
        <v>140</v>
      </c>
      <c r="E5" s="530" t="s">
        <v>16</v>
      </c>
      <c r="F5" s="528" t="s">
        <v>47</v>
      </c>
      <c r="G5" s="530" t="s">
        <v>16</v>
      </c>
      <c r="H5" s="530" t="s">
        <v>140</v>
      </c>
      <c r="I5" s="530" t="s">
        <v>16</v>
      </c>
      <c r="J5" s="528" t="s">
        <v>47</v>
      </c>
      <c r="K5" s="532" t="s">
        <v>16</v>
      </c>
      <c r="L5" s="530" t="s">
        <v>140</v>
      </c>
      <c r="M5" s="532" t="s">
        <v>16</v>
      </c>
      <c r="N5" s="528" t="s">
        <v>47</v>
      </c>
      <c r="O5" s="532" t="s">
        <v>16</v>
      </c>
      <c r="P5" s="530" t="s">
        <v>140</v>
      </c>
      <c r="Q5" s="532" t="s">
        <v>16</v>
      </c>
    </row>
    <row r="6" spans="1:17" s="233" customFormat="1" ht="45" customHeight="1">
      <c r="A6" s="525"/>
      <c r="B6" s="529"/>
      <c r="C6" s="531"/>
      <c r="D6" s="531"/>
      <c r="E6" s="531"/>
      <c r="F6" s="529"/>
      <c r="G6" s="531"/>
      <c r="H6" s="531"/>
      <c r="I6" s="531"/>
      <c r="J6" s="529"/>
      <c r="K6" s="533"/>
      <c r="L6" s="531"/>
      <c r="M6" s="533"/>
      <c r="N6" s="529"/>
      <c r="O6" s="533"/>
      <c r="P6" s="531"/>
      <c r="Q6" s="533"/>
    </row>
    <row r="7" spans="1:17" ht="21" customHeight="1">
      <c r="A7" s="234" t="s">
        <v>17</v>
      </c>
      <c r="B7" s="235">
        <v>100.595745</v>
      </c>
      <c r="C7" s="236">
        <v>90.74083891216904</v>
      </c>
      <c r="D7" s="235">
        <v>17.026855</v>
      </c>
      <c r="E7" s="236">
        <v>112.12120413943923</v>
      </c>
      <c r="F7" s="237">
        <v>81.897961</v>
      </c>
      <c r="G7" s="238">
        <f>F7/B7*100</f>
        <v>81.41294743629565</v>
      </c>
      <c r="H7" s="237">
        <v>15.268576</v>
      </c>
      <c r="I7" s="238">
        <f>H7/D7*100</f>
        <v>89.6734951933284</v>
      </c>
      <c r="J7" s="237">
        <v>70.37058</v>
      </c>
      <c r="K7" s="359">
        <f>J7/F7*100</f>
        <v>85.92470330244242</v>
      </c>
      <c r="L7" s="237">
        <v>19.059365</v>
      </c>
      <c r="M7" s="359">
        <f>L7/H7*100</f>
        <v>124.82739058311661</v>
      </c>
      <c r="N7" s="237">
        <v>121.901119</v>
      </c>
      <c r="O7" s="359">
        <f>N7/J7*100</f>
        <v>173.22738991209107</v>
      </c>
      <c r="P7" s="237">
        <v>26.679346</v>
      </c>
      <c r="Q7" s="359">
        <f>P7/L7*100</f>
        <v>139.9802459315932</v>
      </c>
    </row>
    <row r="8" spans="1:17" s="240" customFormat="1" ht="18">
      <c r="A8" s="239" t="s">
        <v>18</v>
      </c>
      <c r="B8" s="236">
        <v>58.502955268609355</v>
      </c>
      <c r="C8" s="236"/>
      <c r="D8" s="236">
        <v>62.54821473598089</v>
      </c>
      <c r="E8" s="236"/>
      <c r="F8" s="238">
        <f>F7/B39*100</f>
        <v>35.5935882538895</v>
      </c>
      <c r="G8" s="238"/>
      <c r="H8" s="238">
        <f>H7/D39*100</f>
        <v>39.53324361962749</v>
      </c>
      <c r="I8" s="238"/>
      <c r="J8" s="359">
        <f>J7/F39*100</f>
        <v>38.518754641835685</v>
      </c>
      <c r="K8" s="359"/>
      <c r="L8" s="359">
        <f>L7/H39*100</f>
        <v>66.57724781237026</v>
      </c>
      <c r="M8" s="359"/>
      <c r="N8" s="359">
        <f>N7/J39*100</f>
        <v>62.80599525173517</v>
      </c>
      <c r="O8" s="359"/>
      <c r="P8" s="359">
        <f>P7/L39*100</f>
        <v>77.72362206667341</v>
      </c>
      <c r="Q8" s="359"/>
    </row>
    <row r="9" spans="1:17" ht="18">
      <c r="A9" s="234" t="s">
        <v>19</v>
      </c>
      <c r="B9" s="235">
        <v>110.966058</v>
      </c>
      <c r="C9" s="236">
        <v>133.96494388212326</v>
      </c>
      <c r="D9" s="235">
        <v>18.304952</v>
      </c>
      <c r="E9" s="236">
        <v>109.60867295793958</v>
      </c>
      <c r="F9" s="237">
        <v>34.443753</v>
      </c>
      <c r="G9" s="238">
        <f>F9/B9*100</f>
        <v>31.03989960605792</v>
      </c>
      <c r="H9" s="237">
        <v>15.227952</v>
      </c>
      <c r="I9" s="238">
        <f>H9/D9*100</f>
        <v>83.19034106180666</v>
      </c>
      <c r="J9" s="237">
        <v>88.614314</v>
      </c>
      <c r="K9" s="359">
        <f>J9/F9*100</f>
        <v>257.27252776432346</v>
      </c>
      <c r="L9" s="237">
        <v>18.655844</v>
      </c>
      <c r="M9" s="359">
        <f>L9/H9*100</f>
        <v>122.51052538122</v>
      </c>
      <c r="N9" s="237">
        <v>108.062099</v>
      </c>
      <c r="O9" s="359">
        <f>N9/J9*100</f>
        <v>121.94655030563122</v>
      </c>
      <c r="P9" s="237">
        <v>25.566739</v>
      </c>
      <c r="Q9" s="359">
        <f>P9/L9*100</f>
        <v>137.04412944276336</v>
      </c>
    </row>
    <row r="10" spans="1:17" s="240" customFormat="1" ht="18">
      <c r="A10" s="239" t="s">
        <v>18</v>
      </c>
      <c r="B10" s="241">
        <v>110.30889825409615</v>
      </c>
      <c r="C10" s="236"/>
      <c r="D10" s="241">
        <v>107.5063598063177</v>
      </c>
      <c r="E10" s="236"/>
      <c r="F10" s="242">
        <f>F9/F7*100</f>
        <v>42.056911526771714</v>
      </c>
      <c r="G10" s="238"/>
      <c r="H10" s="242">
        <f>H9/H7*100</f>
        <v>99.73393720540803</v>
      </c>
      <c r="I10" s="238"/>
      <c r="J10" s="360">
        <f>J9/J7*100</f>
        <v>125.92522898063365</v>
      </c>
      <c r="K10" s="359"/>
      <c r="L10" s="360">
        <f>L9/L7*100</f>
        <v>97.88282033530497</v>
      </c>
      <c r="M10" s="359"/>
      <c r="N10" s="360">
        <f>N9/N7*100</f>
        <v>88.64733965239483</v>
      </c>
      <c r="O10" s="359"/>
      <c r="P10" s="360">
        <f>P9/P7*100</f>
        <v>95.82970662024474</v>
      </c>
      <c r="Q10" s="359"/>
    </row>
    <row r="11" spans="1:17" ht="18">
      <c r="A11" s="234" t="s">
        <v>20</v>
      </c>
      <c r="B11" s="235">
        <v>367.979563</v>
      </c>
      <c r="C11" s="236">
        <v>103.75675932117554</v>
      </c>
      <c r="D11" s="235">
        <v>46.382601</v>
      </c>
      <c r="E11" s="236">
        <v>110.81826408121785</v>
      </c>
      <c r="F11" s="237">
        <v>516.728973</v>
      </c>
      <c r="G11" s="238">
        <f>F11/B11*100</f>
        <v>140.42328024613693</v>
      </c>
      <c r="H11" s="237">
        <v>62.007828</v>
      </c>
      <c r="I11" s="238">
        <f>H11/D11*100</f>
        <v>133.6876903475077</v>
      </c>
      <c r="J11" s="237">
        <v>481.892648</v>
      </c>
      <c r="K11" s="359">
        <f>J11/F11*100</f>
        <v>93.25829848522932</v>
      </c>
      <c r="L11" s="237">
        <v>64.257227</v>
      </c>
      <c r="M11" s="359">
        <f>L11/H11*100</f>
        <v>103.6276048888537</v>
      </c>
      <c r="N11" s="237">
        <v>621.253959</v>
      </c>
      <c r="O11" s="359">
        <f>N11/J11*100</f>
        <v>128.9195760878261</v>
      </c>
      <c r="P11" s="237">
        <v>95.540223</v>
      </c>
      <c r="Q11" s="359">
        <f>P11/L11*100</f>
        <v>148.6840118388551</v>
      </c>
    </row>
    <row r="12" spans="1:17" s="240" customFormat="1" ht="18">
      <c r="A12" s="239" t="s">
        <v>18</v>
      </c>
      <c r="B12" s="241">
        <v>331.6145221631645</v>
      </c>
      <c r="C12" s="236"/>
      <c r="D12" s="241">
        <v>253.3882689230761</v>
      </c>
      <c r="E12" s="236"/>
      <c r="F12" s="242">
        <f>F11/F9*100</f>
        <v>1500.211004880914</v>
      </c>
      <c r="G12" s="238"/>
      <c r="H12" s="242">
        <f>H11/H9*100</f>
        <v>407.1974222140969</v>
      </c>
      <c r="I12" s="238"/>
      <c r="J12" s="360">
        <f>J11/J9*100</f>
        <v>543.8090374428674</v>
      </c>
      <c r="K12" s="359"/>
      <c r="L12" s="360">
        <f>L11/L9*100</f>
        <v>344.43484304435657</v>
      </c>
      <c r="M12" s="359"/>
      <c r="N12" s="360">
        <f>N11/N9*100</f>
        <v>574.9045824105267</v>
      </c>
      <c r="O12" s="359"/>
      <c r="P12" s="360">
        <f>P11/P9*100</f>
        <v>373.68951511571345</v>
      </c>
      <c r="Q12" s="359"/>
    </row>
    <row r="13" spans="1:17" s="358" customFormat="1" ht="21" customHeight="1">
      <c r="A13" s="234" t="s">
        <v>21</v>
      </c>
      <c r="B13" s="243">
        <v>579.5413659999999</v>
      </c>
      <c r="C13" s="356">
        <v>105.68848251142494</v>
      </c>
      <c r="D13" s="243">
        <v>81.71440799999999</v>
      </c>
      <c r="E13" s="356">
        <v>110.81265107088392</v>
      </c>
      <c r="F13" s="244">
        <f>F7+F9+F11</f>
        <v>633.070687</v>
      </c>
      <c r="G13" s="357">
        <f>F13/B13*100</f>
        <v>109.2364970199556</v>
      </c>
      <c r="H13" s="244">
        <f>H7+H9+H11</f>
        <v>92.504356</v>
      </c>
      <c r="I13" s="357">
        <f>H13/D13*100</f>
        <v>113.20446205765819</v>
      </c>
      <c r="J13" s="244">
        <f>J7+J9+J11</f>
        <v>640.877542</v>
      </c>
      <c r="K13" s="361">
        <f>J13/F13*100</f>
        <v>101.2331727183571</v>
      </c>
      <c r="L13" s="244">
        <f>L7+L9+L11</f>
        <v>101.972436</v>
      </c>
      <c r="M13" s="361">
        <f>L13/H13*100</f>
        <v>110.23528016345523</v>
      </c>
      <c r="N13" s="244">
        <f>N7+N9+N11</f>
        <v>851.217177</v>
      </c>
      <c r="O13" s="361">
        <f>N13/J13*100</f>
        <v>132.8205657423396</v>
      </c>
      <c r="P13" s="244">
        <f>P7+P9+P11</f>
        <v>147.786308</v>
      </c>
      <c r="Q13" s="361">
        <f>P13/L13*100</f>
        <v>144.92770183503313</v>
      </c>
    </row>
    <row r="14" spans="1:17" s="240" customFormat="1" ht="18">
      <c r="A14" s="239" t="s">
        <v>18</v>
      </c>
      <c r="B14" s="236">
        <v>94.04720167847293</v>
      </c>
      <c r="C14" s="236"/>
      <c r="D14" s="236">
        <v>88.0678100429695</v>
      </c>
      <c r="E14" s="236"/>
      <c r="F14" s="238">
        <f>F13/B41*100</f>
        <v>111.13435022584157</v>
      </c>
      <c r="G14" s="238"/>
      <c r="H14" s="238">
        <f>H13/D41*100</f>
        <v>102.09464957843848</v>
      </c>
      <c r="I14" s="238"/>
      <c r="J14" s="359">
        <f>J13/F41*100</f>
        <v>126.98078454639992</v>
      </c>
      <c r="K14" s="359"/>
      <c r="L14" s="359">
        <f>L13/H41*100</f>
        <v>116.62004015993112</v>
      </c>
      <c r="M14" s="359"/>
      <c r="N14" s="359">
        <f>N13/J41*100</f>
        <v>134.24089189867408</v>
      </c>
      <c r="O14" s="359"/>
      <c r="P14" s="359">
        <f>P13/L41*100</f>
        <v>144.7774673884502</v>
      </c>
      <c r="Q14" s="359"/>
    </row>
    <row r="15" spans="1:17" ht="18">
      <c r="A15" s="234" t="s">
        <v>22</v>
      </c>
      <c r="B15" s="235">
        <v>319.467811</v>
      </c>
      <c r="C15" s="236">
        <v>132.10885637590937</v>
      </c>
      <c r="D15" s="235">
        <v>53.796765</v>
      </c>
      <c r="E15" s="236">
        <v>139.72457331899608</v>
      </c>
      <c r="F15" s="237">
        <v>525.165871</v>
      </c>
      <c r="G15" s="238">
        <f>F15/B15*100</f>
        <v>164.38772637409784</v>
      </c>
      <c r="H15" s="237">
        <v>110.083272</v>
      </c>
      <c r="I15" s="238">
        <f>H15/D15*100</f>
        <v>204.62805151945474</v>
      </c>
      <c r="J15" s="237">
        <v>438.06906</v>
      </c>
      <c r="K15" s="359">
        <f>J15/F15*100</f>
        <v>83.41537106473545</v>
      </c>
      <c r="L15" s="237">
        <v>69.669634</v>
      </c>
      <c r="M15" s="359">
        <f>L15/H15*100</f>
        <v>63.28812065106496</v>
      </c>
      <c r="N15" s="237"/>
      <c r="O15" s="359"/>
      <c r="P15" s="237"/>
      <c r="Q15" s="359"/>
    </row>
    <row r="16" spans="1:17" s="240" customFormat="1" ht="18">
      <c r="A16" s="239" t="s">
        <v>18</v>
      </c>
      <c r="B16" s="241">
        <v>86.81672655826269</v>
      </c>
      <c r="C16" s="236"/>
      <c r="D16" s="241">
        <v>115.98479567801728</v>
      </c>
      <c r="E16" s="236"/>
      <c r="F16" s="242">
        <f>F15/F11*100</f>
        <v>101.63275110180439</v>
      </c>
      <c r="G16" s="238"/>
      <c r="H16" s="242">
        <f>H15/H11*100</f>
        <v>177.53124976414264</v>
      </c>
      <c r="I16" s="238"/>
      <c r="J16" s="360">
        <f>J15/J11*100</f>
        <v>90.90594384830706</v>
      </c>
      <c r="K16" s="359"/>
      <c r="L16" s="360">
        <f>L15/L11*100</f>
        <v>108.42303232288563</v>
      </c>
      <c r="M16" s="359"/>
      <c r="N16" s="360"/>
      <c r="O16" s="359"/>
      <c r="P16" s="360"/>
      <c r="Q16" s="359"/>
    </row>
    <row r="17" spans="1:17" ht="18">
      <c r="A17" s="234" t="s">
        <v>23</v>
      </c>
      <c r="B17" s="235">
        <v>146.374479</v>
      </c>
      <c r="C17" s="236">
        <v>121.80220051072645</v>
      </c>
      <c r="D17" s="235">
        <v>24.010448</v>
      </c>
      <c r="E17" s="236">
        <v>105.93566626290385</v>
      </c>
      <c r="F17" s="237">
        <v>182.18913</v>
      </c>
      <c r="G17" s="238">
        <f>F17/B17*100</f>
        <v>124.4678247496956</v>
      </c>
      <c r="H17" s="237">
        <v>34.340121</v>
      </c>
      <c r="I17" s="238">
        <f>H17/D17*100</f>
        <v>143.02157544082476</v>
      </c>
      <c r="J17" s="237">
        <v>211.725815</v>
      </c>
      <c r="K17" s="359">
        <f>J17/F17*100</f>
        <v>116.21210057921678</v>
      </c>
      <c r="L17" s="237">
        <v>33.759412</v>
      </c>
      <c r="M17" s="359">
        <f>L17/H17*100</f>
        <v>98.30894888227095</v>
      </c>
      <c r="N17" s="237"/>
      <c r="O17" s="359"/>
      <c r="P17" s="237"/>
      <c r="Q17" s="359"/>
    </row>
    <row r="18" spans="1:17" s="240" customFormat="1" ht="18">
      <c r="A18" s="239" t="s">
        <v>18</v>
      </c>
      <c r="B18" s="241">
        <v>45.8182245471986</v>
      </c>
      <c r="C18" s="236"/>
      <c r="D18" s="241">
        <v>44.631769215119164</v>
      </c>
      <c r="E18" s="236"/>
      <c r="F18" s="242">
        <f>F17/F15*100</f>
        <v>34.69173075795704</v>
      </c>
      <c r="G18" s="238"/>
      <c r="H18" s="242">
        <f>H17/H15*100</f>
        <v>31.194676880607258</v>
      </c>
      <c r="I18" s="238"/>
      <c r="J18" s="360">
        <f>J17/J15*100</f>
        <v>48.331606664940004</v>
      </c>
      <c r="K18" s="359"/>
      <c r="L18" s="360">
        <f>L17/L15*100</f>
        <v>48.45642220540443</v>
      </c>
      <c r="M18" s="359"/>
      <c r="N18" s="360"/>
      <c r="O18" s="359"/>
      <c r="P18" s="360"/>
      <c r="Q18" s="359"/>
    </row>
    <row r="19" spans="1:17" ht="18">
      <c r="A19" s="234" t="s">
        <v>24</v>
      </c>
      <c r="B19" s="235">
        <v>112.041409</v>
      </c>
      <c r="C19" s="236">
        <v>132.01692722282533</v>
      </c>
      <c r="D19" s="235">
        <v>21.667635</v>
      </c>
      <c r="E19" s="236">
        <v>84.46330109487224</v>
      </c>
      <c r="F19" s="237">
        <v>161.390161</v>
      </c>
      <c r="G19" s="238">
        <f>F19/B19*100</f>
        <v>144.04510121788988</v>
      </c>
      <c r="H19" s="237">
        <v>31.009065</v>
      </c>
      <c r="I19" s="238">
        <f>H19/D19*100</f>
        <v>143.1123655165873</v>
      </c>
      <c r="J19" s="237">
        <v>192.368607</v>
      </c>
      <c r="K19" s="359">
        <f>J19/F19*100</f>
        <v>119.1947550012048</v>
      </c>
      <c r="L19" s="237">
        <v>34.978659</v>
      </c>
      <c r="M19" s="359">
        <f>L19/H19*100</f>
        <v>112.80139855877628</v>
      </c>
      <c r="N19" s="237"/>
      <c r="O19" s="359"/>
      <c r="P19" s="237"/>
      <c r="Q19" s="359"/>
    </row>
    <row r="20" spans="1:17" s="240" customFormat="1" ht="18">
      <c r="A20" s="239" t="s">
        <v>18</v>
      </c>
      <c r="B20" s="241">
        <v>76.54436057804858</v>
      </c>
      <c r="C20" s="236"/>
      <c r="D20" s="241">
        <v>90.24252691994752</v>
      </c>
      <c r="E20" s="236"/>
      <c r="F20" s="242">
        <f>F19/F17*100</f>
        <v>88.58385843326657</v>
      </c>
      <c r="G20" s="238"/>
      <c r="H20" s="242">
        <f>H19/H17*100</f>
        <v>90.29981286321035</v>
      </c>
      <c r="I20" s="238"/>
      <c r="J20" s="360">
        <f>J19/J17*100</f>
        <v>90.85741717418823</v>
      </c>
      <c r="K20" s="359"/>
      <c r="L20" s="360">
        <f>L19/L17*100</f>
        <v>103.61157652864334</v>
      </c>
      <c r="M20" s="359"/>
      <c r="N20" s="360"/>
      <c r="O20" s="359"/>
      <c r="P20" s="360"/>
      <c r="Q20" s="359"/>
    </row>
    <row r="21" spans="1:17" s="358" customFormat="1" ht="21" customHeight="1">
      <c r="A21" s="234" t="s">
        <v>8</v>
      </c>
      <c r="B21" s="243">
        <v>577.883699</v>
      </c>
      <c r="C21" s="356">
        <v>129.31965950719498</v>
      </c>
      <c r="D21" s="243">
        <v>99.47484800000001</v>
      </c>
      <c r="E21" s="356">
        <v>114.57537615392468</v>
      </c>
      <c r="F21" s="244">
        <f>F15+F17+F19</f>
        <v>868.745162</v>
      </c>
      <c r="G21" s="357">
        <f>F21/B21*100</f>
        <v>150.3321799011327</v>
      </c>
      <c r="H21" s="244">
        <f>H15+H17+H19</f>
        <v>175.432458</v>
      </c>
      <c r="I21" s="357">
        <f>H21/D21*100</f>
        <v>176.35860876108097</v>
      </c>
      <c r="J21" s="244">
        <f>J15+J17+J19</f>
        <v>842.163482</v>
      </c>
      <c r="K21" s="361">
        <f>J21/F21*100</f>
        <v>96.94022123371549</v>
      </c>
      <c r="L21" s="244">
        <f>L15+L17+L19</f>
        <v>138.407705</v>
      </c>
      <c r="M21" s="361">
        <f>L21/H21*100</f>
        <v>78.89515234404342</v>
      </c>
      <c r="N21" s="244"/>
      <c r="O21" s="361"/>
      <c r="P21" s="244"/>
      <c r="Q21" s="361"/>
    </row>
    <row r="22" spans="1:17" s="240" customFormat="1" ht="18">
      <c r="A22" s="239" t="s">
        <v>18</v>
      </c>
      <c r="B22" s="241">
        <f>B21/B13*100</f>
        <v>99.71396916643911</v>
      </c>
      <c r="C22" s="236"/>
      <c r="D22" s="241">
        <f>D21/D13*100</f>
        <v>121.73477166964241</v>
      </c>
      <c r="E22" s="236"/>
      <c r="F22" s="241">
        <f>F21/F13*100</f>
        <v>137.22719750567128</v>
      </c>
      <c r="G22" s="238"/>
      <c r="H22" s="241">
        <f>H21/H13*100</f>
        <v>189.6477804785755</v>
      </c>
      <c r="I22" s="238"/>
      <c r="J22" s="362">
        <f>J21/J13*100</f>
        <v>131.4078629392821</v>
      </c>
      <c r="K22" s="359"/>
      <c r="L22" s="362">
        <f>L21/L13*100</f>
        <v>135.73050760501593</v>
      </c>
      <c r="M22" s="359"/>
      <c r="N22" s="362"/>
      <c r="O22" s="359"/>
      <c r="P22" s="362"/>
      <c r="Q22" s="359"/>
    </row>
    <row r="23" spans="1:17" s="358" customFormat="1" ht="21" customHeight="1">
      <c r="A23" s="234" t="s">
        <v>25</v>
      </c>
      <c r="B23" s="243">
        <v>1157.425065</v>
      </c>
      <c r="C23" s="356">
        <v>116.2992090658461</v>
      </c>
      <c r="D23" s="243">
        <v>181.189256</v>
      </c>
      <c r="E23" s="356">
        <v>112.84727007512537</v>
      </c>
      <c r="F23" s="244">
        <f>F13+F21</f>
        <v>1501.815849</v>
      </c>
      <c r="G23" s="357">
        <f>F23/B23*100</f>
        <v>129.75490979193546</v>
      </c>
      <c r="H23" s="244">
        <f>H13+H21</f>
        <v>267.936814</v>
      </c>
      <c r="I23" s="357">
        <f>H23/D23*100</f>
        <v>147.87676704186038</v>
      </c>
      <c r="J23" s="244">
        <f>J13+J21</f>
        <v>1483.041024</v>
      </c>
      <c r="K23" s="361">
        <f>J23/F23*100</f>
        <v>98.74985837894164</v>
      </c>
      <c r="L23" s="244">
        <f>L13+L21</f>
        <v>240.38014099999998</v>
      </c>
      <c r="M23" s="361">
        <f>L23/H23*100</f>
        <v>89.71523450301233</v>
      </c>
      <c r="N23" s="244"/>
      <c r="O23" s="361"/>
      <c r="P23" s="244"/>
      <c r="Q23" s="361"/>
    </row>
    <row r="24" spans="1:17" s="240" customFormat="1" ht="18">
      <c r="A24" s="239" t="s">
        <v>36</v>
      </c>
      <c r="B24" s="236">
        <v>107.5221613620084</v>
      </c>
      <c r="C24" s="236"/>
      <c r="D24" s="236">
        <v>94.54087472379462</v>
      </c>
      <c r="E24" s="236"/>
      <c r="F24" s="238">
        <f>F23/B43*100</f>
        <v>123.56375417506744</v>
      </c>
      <c r="G24" s="238"/>
      <c r="H24" s="238">
        <f>H23/D43*100</f>
        <v>116.42989388062901</v>
      </c>
      <c r="I24" s="238"/>
      <c r="J24" s="359">
        <f>J23/F43*100</f>
        <v>135.1866254934904</v>
      </c>
      <c r="K24" s="359"/>
      <c r="L24" s="359">
        <f>L23/H43*100</f>
        <v>107.58004054598858</v>
      </c>
      <c r="M24" s="359"/>
      <c r="N24" s="359"/>
      <c r="O24" s="359"/>
      <c r="P24" s="359"/>
      <c r="Q24" s="359"/>
    </row>
    <row r="25" spans="1:17" ht="18">
      <c r="A25" s="234" t="s">
        <v>26</v>
      </c>
      <c r="B25" s="235">
        <v>309.428629</v>
      </c>
      <c r="C25" s="236">
        <v>139.4049839320436</v>
      </c>
      <c r="D25" s="235">
        <v>58.640109</v>
      </c>
      <c r="E25" s="236">
        <v>141.87659415803887</v>
      </c>
      <c r="F25" s="237">
        <v>214.916793</v>
      </c>
      <c r="G25" s="238">
        <f>F25/B25*100</f>
        <v>69.45601436252365</v>
      </c>
      <c r="H25" s="237">
        <v>46.645833</v>
      </c>
      <c r="I25" s="238">
        <f>H25/D25*100</f>
        <v>79.54595207181487</v>
      </c>
      <c r="J25" s="237">
        <v>261.128322</v>
      </c>
      <c r="K25" s="359">
        <f>J25/F25*100</f>
        <v>121.5020559142626</v>
      </c>
      <c r="L25" s="237">
        <v>53.157245</v>
      </c>
      <c r="M25" s="359">
        <f>L25/H25*100</f>
        <v>113.95925762543462</v>
      </c>
      <c r="N25" s="237"/>
      <c r="O25" s="359"/>
      <c r="P25" s="237"/>
      <c r="Q25" s="359"/>
    </row>
    <row r="26" spans="1:17" s="240" customFormat="1" ht="18">
      <c r="A26" s="239" t="s">
        <v>18</v>
      </c>
      <c r="B26" s="241">
        <v>276.173453870078</v>
      </c>
      <c r="C26" s="236"/>
      <c r="D26" s="241">
        <v>270.63456163997597</v>
      </c>
      <c r="E26" s="236"/>
      <c r="F26" s="242">
        <f>F25/F19%</f>
        <v>133.16598215674375</v>
      </c>
      <c r="G26" s="238"/>
      <c r="H26" s="242">
        <f>H25/H19%</f>
        <v>150.42644142930462</v>
      </c>
      <c r="I26" s="238"/>
      <c r="J26" s="360">
        <f>J25/J19%</f>
        <v>135.74372974484345</v>
      </c>
      <c r="K26" s="359"/>
      <c r="L26" s="360">
        <f>L25/L19%</f>
        <v>151.9705057875432</v>
      </c>
      <c r="M26" s="359"/>
      <c r="N26" s="360"/>
      <c r="O26" s="359"/>
      <c r="P26" s="360"/>
      <c r="Q26" s="359"/>
    </row>
    <row r="27" spans="1:17" ht="18">
      <c r="A27" s="234" t="s">
        <v>27</v>
      </c>
      <c r="B27" s="235">
        <v>165.066782</v>
      </c>
      <c r="C27" s="236">
        <v>120.40212365272924</v>
      </c>
      <c r="D27" s="235">
        <v>38.414162</v>
      </c>
      <c r="E27" s="236">
        <v>97.24775631000826</v>
      </c>
      <c r="F27" s="237">
        <v>144.684188</v>
      </c>
      <c r="G27" s="238">
        <f>F27/B27*100</f>
        <v>87.65191048553913</v>
      </c>
      <c r="H27" s="237">
        <v>39.655711</v>
      </c>
      <c r="I27" s="238">
        <f>H27/D27*100</f>
        <v>103.23200854934697</v>
      </c>
      <c r="J27" s="237">
        <v>191.125071</v>
      </c>
      <c r="K27" s="359">
        <f>J27/F27*100</f>
        <v>132.09810528846455</v>
      </c>
      <c r="L27" s="237">
        <v>47.672411</v>
      </c>
      <c r="M27" s="359">
        <f>L27/H27*100</f>
        <v>120.21575152189303</v>
      </c>
      <c r="N27" s="237"/>
      <c r="O27" s="359"/>
      <c r="P27" s="237"/>
      <c r="Q27" s="359"/>
    </row>
    <row r="28" spans="1:17" s="240" customFormat="1" ht="18">
      <c r="A28" s="239" t="s">
        <v>18</v>
      </c>
      <c r="B28" s="241">
        <v>53.345672161446956</v>
      </c>
      <c r="C28" s="236"/>
      <c r="D28" s="241">
        <v>65.50834003395184</v>
      </c>
      <c r="E28" s="236"/>
      <c r="F28" s="242">
        <f>F27/F25%</f>
        <v>67.32102502571774</v>
      </c>
      <c r="G28" s="238"/>
      <c r="H28" s="242">
        <f>H27/H25%</f>
        <v>85.01447707022403</v>
      </c>
      <c r="I28" s="238"/>
      <c r="J28" s="360">
        <f>J27/J25%</f>
        <v>73.1920113207789</v>
      </c>
      <c r="K28" s="359"/>
      <c r="L28" s="360">
        <f>L27/L25%</f>
        <v>89.68186932938302</v>
      </c>
      <c r="M28" s="359"/>
      <c r="N28" s="360"/>
      <c r="O28" s="359"/>
      <c r="P28" s="360"/>
      <c r="Q28" s="359"/>
    </row>
    <row r="29" spans="1:17" ht="18">
      <c r="A29" s="234" t="s">
        <v>28</v>
      </c>
      <c r="B29" s="235">
        <v>171.277902</v>
      </c>
      <c r="C29" s="236">
        <v>169.29951359499756</v>
      </c>
      <c r="D29" s="235">
        <v>42.466426</v>
      </c>
      <c r="E29" s="236">
        <v>235.494471320049</v>
      </c>
      <c r="F29" s="237">
        <v>232.727027</v>
      </c>
      <c r="G29" s="238">
        <f>F29/B29*100</f>
        <v>135.8768552641426</v>
      </c>
      <c r="H29" s="237">
        <v>49.701631</v>
      </c>
      <c r="I29" s="238">
        <f>H29/D29*100</f>
        <v>117.03747096588725</v>
      </c>
      <c r="J29" s="237">
        <v>200.761504</v>
      </c>
      <c r="K29" s="359">
        <f>J29/F29*100</f>
        <v>86.26479983349765</v>
      </c>
      <c r="L29" s="237">
        <v>47.735181</v>
      </c>
      <c r="M29" s="359">
        <f>L29/H29*100</f>
        <v>96.04349000136435</v>
      </c>
      <c r="N29" s="237"/>
      <c r="O29" s="359"/>
      <c r="P29" s="237"/>
      <c r="Q29" s="359"/>
    </row>
    <row r="30" spans="1:17" s="240" customFormat="1" ht="18">
      <c r="A30" s="239" t="s">
        <v>18</v>
      </c>
      <c r="B30" s="241">
        <v>103.7627922012801</v>
      </c>
      <c r="C30" s="236"/>
      <c r="D30" s="241">
        <v>110.54888038427077</v>
      </c>
      <c r="E30" s="236"/>
      <c r="F30" s="242">
        <f>F29/F27%</f>
        <v>160.8517352290079</v>
      </c>
      <c r="G30" s="238"/>
      <c r="H30" s="242">
        <f>H29/H27%</f>
        <v>125.33284550111837</v>
      </c>
      <c r="I30" s="238"/>
      <c r="J30" s="360">
        <f>J29/J27%</f>
        <v>105.04195129900043</v>
      </c>
      <c r="K30" s="359"/>
      <c r="L30" s="360">
        <f>L29/L27%</f>
        <v>100.13166944713579</v>
      </c>
      <c r="M30" s="359"/>
      <c r="N30" s="360"/>
      <c r="O30" s="359"/>
      <c r="P30" s="360"/>
      <c r="Q30" s="359"/>
    </row>
    <row r="31" spans="1:17" s="358" customFormat="1" ht="21" customHeight="1">
      <c r="A31" s="234" t="s">
        <v>10</v>
      </c>
      <c r="B31" s="243">
        <v>645.773313</v>
      </c>
      <c r="C31" s="356">
        <v>140.31576223184655</v>
      </c>
      <c r="D31" s="243">
        <v>139.52069699999998</v>
      </c>
      <c r="E31" s="356">
        <v>141.121034937983</v>
      </c>
      <c r="F31" s="244">
        <f>F25+F27+F29</f>
        <v>592.3280080000001</v>
      </c>
      <c r="G31" s="357">
        <f>F31/B31*100</f>
        <v>91.72382879191542</v>
      </c>
      <c r="H31" s="244">
        <f>H25+H27+H29</f>
        <v>136.003175</v>
      </c>
      <c r="I31" s="357">
        <f>H31/D31*100</f>
        <v>97.47885290452642</v>
      </c>
      <c r="J31" s="244">
        <f>J25+J27+J29</f>
        <v>653.014897</v>
      </c>
      <c r="K31" s="361">
        <f>J31/F31*100</f>
        <v>110.24548699037713</v>
      </c>
      <c r="L31" s="244">
        <f>L25+L27+L29</f>
        <v>148.564837</v>
      </c>
      <c r="M31" s="361">
        <f>L31/H31*100</f>
        <v>109.23630054960114</v>
      </c>
      <c r="N31" s="244"/>
      <c r="O31" s="361"/>
      <c r="P31" s="244"/>
      <c r="Q31" s="361"/>
    </row>
    <row r="32" spans="1:17" s="240" customFormat="1" ht="18">
      <c r="A32" s="239" t="s">
        <v>18</v>
      </c>
      <c r="B32" s="241">
        <v>111.74797180081</v>
      </c>
      <c r="C32" s="236"/>
      <c r="D32" s="241">
        <v>140.2572608102904</v>
      </c>
      <c r="E32" s="236"/>
      <c r="F32" s="242">
        <f>F31/F21%</f>
        <v>68.18202090891184</v>
      </c>
      <c r="G32" s="238"/>
      <c r="H32" s="242">
        <f>H31/H21%</f>
        <v>77.5245222865201</v>
      </c>
      <c r="I32" s="238"/>
      <c r="J32" s="360">
        <f>J31/J21%</f>
        <v>77.54015828959916</v>
      </c>
      <c r="K32" s="359"/>
      <c r="L32" s="360">
        <f>L31/L21%</f>
        <v>107.33855965605385</v>
      </c>
      <c r="M32" s="359"/>
      <c r="N32" s="360"/>
      <c r="O32" s="359"/>
      <c r="P32" s="360"/>
      <c r="Q32" s="359"/>
    </row>
    <row r="33" spans="1:17" s="358" customFormat="1" ht="21" customHeight="1">
      <c r="A33" s="234" t="s">
        <v>29</v>
      </c>
      <c r="B33" s="243">
        <v>1803.198378</v>
      </c>
      <c r="C33" s="356">
        <v>123.89353902438609</v>
      </c>
      <c r="D33" s="243">
        <v>320.709953</v>
      </c>
      <c r="E33" s="356">
        <v>123.62220276827279</v>
      </c>
      <c r="F33" s="244">
        <f>F23+F31</f>
        <v>2094.143857</v>
      </c>
      <c r="G33" s="357">
        <f>F33/B33*100</f>
        <v>116.13496787428899</v>
      </c>
      <c r="H33" s="244">
        <f>H23+H31</f>
        <v>403.939989</v>
      </c>
      <c r="I33" s="357">
        <f>H33/D33*100</f>
        <v>125.95180948437856</v>
      </c>
      <c r="J33" s="244">
        <f>J23+J31</f>
        <v>2136.055921</v>
      </c>
      <c r="K33" s="361">
        <f>J33/F33*100</f>
        <v>102.00139373710657</v>
      </c>
      <c r="L33" s="244">
        <f>L23+L31</f>
        <v>388.944978</v>
      </c>
      <c r="M33" s="361">
        <f>L33/H33*100</f>
        <v>96.28781219776683</v>
      </c>
      <c r="N33" s="244"/>
      <c r="O33" s="361"/>
      <c r="P33" s="244"/>
      <c r="Q33" s="361"/>
    </row>
    <row r="34" spans="1:17" s="240" customFormat="1" ht="18">
      <c r="A34" s="239" t="s">
        <v>18</v>
      </c>
      <c r="B34" s="236"/>
      <c r="C34" s="236"/>
      <c r="D34" s="236"/>
      <c r="E34" s="236"/>
      <c r="F34" s="238"/>
      <c r="G34" s="238"/>
      <c r="H34" s="238"/>
      <c r="I34" s="238"/>
      <c r="J34" s="359"/>
      <c r="K34" s="359"/>
      <c r="L34" s="359"/>
      <c r="M34" s="359"/>
      <c r="N34" s="359"/>
      <c r="O34" s="359"/>
      <c r="P34" s="359"/>
      <c r="Q34" s="359"/>
    </row>
    <row r="35" spans="1:17" ht="18">
      <c r="A35" s="234" t="s">
        <v>30</v>
      </c>
      <c r="B35" s="235">
        <v>232.461798</v>
      </c>
      <c r="C35" s="236">
        <v>76.10271435094607</v>
      </c>
      <c r="D35" s="235">
        <v>30.87722</v>
      </c>
      <c r="E35" s="236">
        <v>69.9160684828865</v>
      </c>
      <c r="F35" s="237">
        <v>238.0579</v>
      </c>
      <c r="G35" s="238">
        <f>F35/B35*100</f>
        <v>102.40732113755742</v>
      </c>
      <c r="H35" s="237">
        <v>39.887776</v>
      </c>
      <c r="I35" s="238">
        <f>H35/D35*100</f>
        <v>129.18188878402916</v>
      </c>
      <c r="J35" s="237">
        <v>263.234842</v>
      </c>
      <c r="K35" s="359">
        <f>J35/F35*100</f>
        <v>110.57597416426846</v>
      </c>
      <c r="L35" s="237">
        <v>39.101817</v>
      </c>
      <c r="M35" s="359">
        <f>L35/H35*100</f>
        <v>98.02957427358194</v>
      </c>
      <c r="N35" s="237"/>
      <c r="O35" s="359"/>
      <c r="P35" s="237"/>
      <c r="Q35" s="359"/>
    </row>
    <row r="36" spans="1:17" s="240" customFormat="1" ht="18">
      <c r="A36" s="239" t="s">
        <v>18</v>
      </c>
      <c r="B36" s="241">
        <f>B35/B29%</f>
        <v>135.72200224638433</v>
      </c>
      <c r="C36" s="236"/>
      <c r="D36" s="241">
        <f>D35/D29%</f>
        <v>72.70972132196857</v>
      </c>
      <c r="E36" s="236"/>
      <c r="F36" s="241">
        <f>F35/F29%</f>
        <v>102.29061191075155</v>
      </c>
      <c r="G36" s="242"/>
      <c r="H36" s="241">
        <f>H35/H29%</f>
        <v>80.25446086467464</v>
      </c>
      <c r="I36" s="238"/>
      <c r="J36" s="362">
        <f>J35/J29%</f>
        <v>131.1181858848796</v>
      </c>
      <c r="K36" s="360"/>
      <c r="L36" s="362">
        <f>L35/L29%</f>
        <v>81.91404364843615</v>
      </c>
      <c r="M36" s="359"/>
      <c r="N36" s="362"/>
      <c r="O36" s="360"/>
      <c r="P36" s="362"/>
      <c r="Q36" s="359"/>
    </row>
    <row r="37" spans="1:17" ht="18">
      <c r="A37" s="234" t="s">
        <v>31</v>
      </c>
      <c r="B37" s="235">
        <v>107.090785</v>
      </c>
      <c r="C37" s="236">
        <v>77.14578298660595</v>
      </c>
      <c r="D37" s="235">
        <v>21.10713</v>
      </c>
      <c r="E37" s="236">
        <v>98.62891835158061</v>
      </c>
      <c r="F37" s="237">
        <v>83.9547169999997</v>
      </c>
      <c r="G37" s="238">
        <f>F37/B37*100</f>
        <v>78.39583676597357</v>
      </c>
      <c r="H37" s="237">
        <v>18.92467</v>
      </c>
      <c r="I37" s="238">
        <f>H37/D37*100</f>
        <v>89.66008168803621</v>
      </c>
      <c r="J37" s="237">
        <v>176.770408</v>
      </c>
      <c r="K37" s="359">
        <f>J37/F37*100</f>
        <v>210.5544683093871</v>
      </c>
      <c r="L37" s="237">
        <v>28.650518</v>
      </c>
      <c r="M37" s="359">
        <f>L37/H37*100</f>
        <v>151.3924311493939</v>
      </c>
      <c r="N37" s="237"/>
      <c r="O37" s="359"/>
      <c r="P37" s="237"/>
      <c r="Q37" s="359"/>
    </row>
    <row r="38" spans="1:17" s="240" customFormat="1" ht="18">
      <c r="A38" s="239" t="s">
        <v>18</v>
      </c>
      <c r="B38" s="241">
        <f>B37/B35%</f>
        <v>46.06812212645796</v>
      </c>
      <c r="C38" s="236"/>
      <c r="D38" s="241">
        <f>D37/D35%</f>
        <v>68.35825893652344</v>
      </c>
      <c r="E38" s="236"/>
      <c r="F38" s="241">
        <f>F37/F35%</f>
        <v>35.26651163435437</v>
      </c>
      <c r="G38" s="242"/>
      <c r="H38" s="241">
        <f>H37/H35%</f>
        <v>47.444786091859314</v>
      </c>
      <c r="I38" s="238"/>
      <c r="J38" s="362">
        <f>J37/J35%</f>
        <v>67.153119494721</v>
      </c>
      <c r="K38" s="360"/>
      <c r="L38" s="362">
        <f>L37/L35%</f>
        <v>73.27157712389685</v>
      </c>
      <c r="M38" s="359"/>
      <c r="N38" s="362"/>
      <c r="O38" s="360"/>
      <c r="P38" s="362"/>
      <c r="Q38" s="359"/>
    </row>
    <row r="39" spans="1:17" ht="18">
      <c r="A39" s="234" t="s">
        <v>32</v>
      </c>
      <c r="B39" s="235">
        <v>230.091893</v>
      </c>
      <c r="C39" s="236">
        <v>133.81337077277624</v>
      </c>
      <c r="D39" s="235">
        <v>38.622118</v>
      </c>
      <c r="E39" s="236">
        <v>141.87849313466242</v>
      </c>
      <c r="F39" s="237">
        <v>182.691732</v>
      </c>
      <c r="G39" s="238">
        <f>F39/B39*100</f>
        <v>79.39946497810769</v>
      </c>
      <c r="H39" s="237">
        <v>28.627445</v>
      </c>
      <c r="I39" s="238">
        <f>H39/D39*100</f>
        <v>74.12189305620164</v>
      </c>
      <c r="J39" s="237">
        <v>194.091533</v>
      </c>
      <c r="K39" s="359">
        <f>J39/F39*100</f>
        <v>106.23991073662819</v>
      </c>
      <c r="L39" s="237">
        <v>34.325917</v>
      </c>
      <c r="M39" s="359">
        <f>L39/H39*100</f>
        <v>119.90562552822996</v>
      </c>
      <c r="N39" s="237"/>
      <c r="O39" s="359"/>
      <c r="P39" s="237"/>
      <c r="Q39" s="359"/>
    </row>
    <row r="40" spans="1:17" s="240" customFormat="1" ht="18">
      <c r="A40" s="239" t="s">
        <v>18</v>
      </c>
      <c r="B40" s="241">
        <f>B39/B37%</f>
        <v>214.85685533073644</v>
      </c>
      <c r="C40" s="236"/>
      <c r="D40" s="241">
        <f>D39/D37%</f>
        <v>182.98138117309173</v>
      </c>
      <c r="E40" s="236"/>
      <c r="F40" s="241">
        <f>F39/F37%</f>
        <v>217.60746570082614</v>
      </c>
      <c r="G40" s="242"/>
      <c r="H40" s="241">
        <f>H39/H37%</f>
        <v>151.2705109256859</v>
      </c>
      <c r="I40" s="238"/>
      <c r="J40" s="362">
        <f>J39/J37%</f>
        <v>109.79865645838187</v>
      </c>
      <c r="K40" s="360"/>
      <c r="L40" s="362">
        <f>L39/L37%</f>
        <v>119.80906243998797</v>
      </c>
      <c r="M40" s="359"/>
      <c r="N40" s="362"/>
      <c r="O40" s="360"/>
      <c r="P40" s="362"/>
      <c r="Q40" s="359"/>
    </row>
    <row r="41" spans="1:17" s="358" customFormat="1" ht="21" customHeight="1">
      <c r="A41" s="234" t="s">
        <v>33</v>
      </c>
      <c r="B41" s="243">
        <v>569.6444759999999</v>
      </c>
      <c r="C41" s="356">
        <v>92.44114753906977</v>
      </c>
      <c r="D41" s="243">
        <v>90.606468</v>
      </c>
      <c r="E41" s="356">
        <v>97.65123933209424</v>
      </c>
      <c r="F41" s="244">
        <f>F35+F37+F39</f>
        <v>504.7043489999997</v>
      </c>
      <c r="G41" s="357">
        <f>F41/B41*100</f>
        <v>88.59988471124922</v>
      </c>
      <c r="H41" s="244">
        <f>H35+H37+H39</f>
        <v>87.439891</v>
      </c>
      <c r="I41" s="357">
        <f>H41/D41*100</f>
        <v>96.50513139967005</v>
      </c>
      <c r="J41" s="244">
        <f>J35+J37+J39</f>
        <v>634.0967830000001</v>
      </c>
      <c r="K41" s="361">
        <f>J41/F41*100</f>
        <v>125.63727343669085</v>
      </c>
      <c r="L41" s="244">
        <f>L35+L37+L39</f>
        <v>102.07825199999999</v>
      </c>
      <c r="M41" s="361">
        <f>L41/H41*100</f>
        <v>116.74105586430797</v>
      </c>
      <c r="N41" s="244"/>
      <c r="O41" s="361"/>
      <c r="P41" s="244"/>
      <c r="Q41" s="361"/>
    </row>
    <row r="42" spans="1:17" s="240" customFormat="1" ht="18">
      <c r="A42" s="239" t="s">
        <v>18</v>
      </c>
      <c r="B42" s="241">
        <f>B41/B31%</f>
        <v>88.21121352222865</v>
      </c>
      <c r="C42" s="236"/>
      <c r="D42" s="241">
        <f>D41/D31%</f>
        <v>64.94123807308677</v>
      </c>
      <c r="E42" s="236"/>
      <c r="F42" s="241">
        <f>F41/F31%</f>
        <v>85.20690262547903</v>
      </c>
      <c r="G42" s="242"/>
      <c r="H42" s="241">
        <f>H41/H31%</f>
        <v>64.29253655291502</v>
      </c>
      <c r="I42" s="238"/>
      <c r="J42" s="362">
        <f>J41/J31%</f>
        <v>97.10295828059802</v>
      </c>
      <c r="K42" s="360"/>
      <c r="L42" s="362">
        <f>L41/L31%</f>
        <v>68.70956416153844</v>
      </c>
      <c r="M42" s="359"/>
      <c r="N42" s="362"/>
      <c r="O42" s="360"/>
      <c r="P42" s="362"/>
      <c r="Q42" s="359"/>
    </row>
    <row r="43" spans="1:17" s="358" customFormat="1" ht="21" customHeight="1">
      <c r="A43" s="234" t="s">
        <v>34</v>
      </c>
      <c r="B43" s="243">
        <v>1215.417789</v>
      </c>
      <c r="C43" s="356">
        <v>112.90955378706396</v>
      </c>
      <c r="D43" s="243">
        <v>230.127165</v>
      </c>
      <c r="E43" s="356">
        <v>120.0756819532777</v>
      </c>
      <c r="F43" s="244">
        <f>F31+F41</f>
        <v>1097.0323569999998</v>
      </c>
      <c r="G43" s="357">
        <f>F43/B43*100</f>
        <v>90.25969234024431</v>
      </c>
      <c r="H43" s="244">
        <f>H31+H41</f>
        <v>223.443066</v>
      </c>
      <c r="I43" s="357">
        <f>H43/D43*100</f>
        <v>97.09547588612583</v>
      </c>
      <c r="J43" s="244">
        <f>J31+J41</f>
        <v>1287.11168</v>
      </c>
      <c r="K43" s="361">
        <f>J43/F43*100</f>
        <v>117.32668337329638</v>
      </c>
      <c r="L43" s="244">
        <f>L31+L41</f>
        <v>250.643089</v>
      </c>
      <c r="M43" s="361">
        <f>L43/H43*100</f>
        <v>112.17313362501034</v>
      </c>
      <c r="N43" s="244"/>
      <c r="O43" s="361"/>
      <c r="P43" s="244"/>
      <c r="Q43" s="361"/>
    </row>
    <row r="44" spans="1:17" s="240" customFormat="1" ht="18">
      <c r="A44" s="239" t="s">
        <v>18</v>
      </c>
      <c r="B44" s="241">
        <f>B43/B23%</f>
        <v>105.01049491268795</v>
      </c>
      <c r="C44" s="236"/>
      <c r="D44" s="241">
        <f>D43/D23%</f>
        <v>127.00927752581532</v>
      </c>
      <c r="E44" s="236"/>
      <c r="F44" s="241">
        <f>F43/F23%</f>
        <v>73.04706217679554</v>
      </c>
      <c r="G44" s="242"/>
      <c r="H44" s="241">
        <f>H43/H23%</f>
        <v>83.39394003542938</v>
      </c>
      <c r="I44" s="238"/>
      <c r="J44" s="362">
        <f>J43/J23%</f>
        <v>86.78867672375326</v>
      </c>
      <c r="K44" s="360"/>
      <c r="L44" s="362">
        <f>L43/L23%</f>
        <v>104.2694658374462</v>
      </c>
      <c r="M44" s="359"/>
      <c r="N44" s="362"/>
      <c r="O44" s="360"/>
      <c r="P44" s="362"/>
      <c r="Q44" s="359"/>
    </row>
    <row r="45" spans="1:17" s="358" customFormat="1" ht="21" customHeight="1">
      <c r="A45" s="234" t="s">
        <v>35</v>
      </c>
      <c r="B45" s="243">
        <v>2372.842854</v>
      </c>
      <c r="C45" s="356">
        <v>114.53791957336081</v>
      </c>
      <c r="D45" s="243">
        <v>411.316421</v>
      </c>
      <c r="E45" s="356">
        <v>116.78050622138143</v>
      </c>
      <c r="F45" s="244">
        <f>F33+F41</f>
        <v>2598.8482059999997</v>
      </c>
      <c r="G45" s="357">
        <f>F45/B45*100</f>
        <v>109.52466580831566</v>
      </c>
      <c r="H45" s="244">
        <f>H33+H41</f>
        <v>491.37988</v>
      </c>
      <c r="I45" s="357">
        <f>H45/D45*100</f>
        <v>119.46517447695093</v>
      </c>
      <c r="J45" s="244">
        <f>J33+J41</f>
        <v>2770.152704</v>
      </c>
      <c r="K45" s="361">
        <f>J45/F45*100</f>
        <v>106.59155458193008</v>
      </c>
      <c r="L45" s="244">
        <f>L33+L41</f>
        <v>491.02323</v>
      </c>
      <c r="M45" s="361">
        <f>L45/H45*100</f>
        <v>99.92741868063463</v>
      </c>
      <c r="N45" s="244"/>
      <c r="O45" s="361"/>
      <c r="P45" s="244"/>
      <c r="Q45" s="361"/>
    </row>
    <row r="47" spans="6:8" ht="13.5">
      <c r="F47" s="3">
        <v>2598.848206</v>
      </c>
      <c r="H47" s="3">
        <v>491.37988</v>
      </c>
    </row>
    <row r="48" spans="6:16" ht="13.5">
      <c r="F48" s="245">
        <f>F45-F47</f>
        <v>0</v>
      </c>
      <c r="H48" s="245">
        <f>H45-H47</f>
        <v>0</v>
      </c>
      <c r="J48" s="245"/>
      <c r="L48" s="245"/>
      <c r="N48" s="245"/>
      <c r="P48" s="245"/>
    </row>
  </sheetData>
  <sheetProtection/>
  <mergeCells count="22"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1:Q1"/>
    <mergeCell ref="A4:A6"/>
    <mergeCell ref="B4:E4"/>
    <mergeCell ref="F4:I4"/>
    <mergeCell ref="J4:M4"/>
    <mergeCell ref="N4:Q4"/>
    <mergeCell ref="B5:B6"/>
    <mergeCell ref="C5:C6"/>
    <mergeCell ref="D5:D6"/>
    <mergeCell ref="E5:E6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1" r:id="rId1"/>
  <headerFooter alignWithMargins="0">
    <oddHeader>&amp;R&amp;"Arial Narrow,обычный"&amp;14Приложение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70"/>
  <sheetViews>
    <sheetView view="pageBreakPreview" zoomScale="80" zoomScaleSheetLayoutView="80" zoomScalePageLayoutView="0" workbookViewId="0" topLeftCell="A1">
      <selection activeCell="AE2" sqref="AE2"/>
    </sheetView>
  </sheetViews>
  <sheetFormatPr defaultColWidth="9.140625" defaultRowHeight="12.75"/>
  <cols>
    <col min="1" max="1" width="27.421875" style="255" customWidth="1"/>
    <col min="2" max="2" width="11.57421875" style="255" hidden="1" customWidth="1"/>
    <col min="3" max="3" width="12.140625" style="255" hidden="1" customWidth="1"/>
    <col min="4" max="4" width="11.7109375" style="255" hidden="1" customWidth="1"/>
    <col min="5" max="5" width="12.140625" style="255" hidden="1" customWidth="1"/>
    <col min="6" max="6" width="14.421875" style="255" hidden="1" customWidth="1"/>
    <col min="7" max="7" width="12.140625" style="255" hidden="1" customWidth="1"/>
    <col min="8" max="8" width="14.8515625" style="255" hidden="1" customWidth="1"/>
    <col min="9" max="9" width="12.421875" style="255" hidden="1" customWidth="1"/>
    <col min="10" max="10" width="11.140625" style="255" hidden="1" customWidth="1"/>
    <col min="11" max="11" width="10.7109375" style="288" hidden="1" customWidth="1"/>
    <col min="12" max="12" width="10.8515625" style="255" hidden="1" customWidth="1"/>
    <col min="13" max="13" width="11.140625" style="288" hidden="1" customWidth="1"/>
    <col min="14" max="14" width="10.8515625" style="255" hidden="1" customWidth="1"/>
    <col min="15" max="15" width="10.57421875" style="288" hidden="1" customWidth="1"/>
    <col min="16" max="16" width="14.421875" style="255" hidden="1" customWidth="1"/>
    <col min="17" max="17" width="10.28125" style="288" hidden="1" customWidth="1"/>
    <col min="18" max="18" width="15.57421875" style="255" hidden="1" customWidth="1"/>
    <col min="19" max="19" width="12.00390625" style="255" hidden="1" customWidth="1"/>
    <col min="20" max="20" width="1.421875" style="255" hidden="1" customWidth="1"/>
    <col min="21" max="22" width="12.7109375" style="255" hidden="1" customWidth="1"/>
    <col min="23" max="23" width="14.28125" style="255" hidden="1" customWidth="1"/>
    <col min="24" max="25" width="12.7109375" style="255" hidden="1" customWidth="1"/>
    <col min="26" max="26" width="14.421875" style="255" hidden="1" customWidth="1"/>
    <col min="27" max="27" width="12.140625" style="255" hidden="1" customWidth="1"/>
    <col min="28" max="28" width="14.7109375" style="255" customWidth="1"/>
    <col min="29" max="29" width="14.7109375" style="288" customWidth="1"/>
    <col min="30" max="30" width="14.7109375" style="255" customWidth="1"/>
    <col min="31" max="31" width="14.7109375" style="288" customWidth="1"/>
    <col min="32" max="16384" width="8.8515625" style="255" customWidth="1"/>
  </cols>
  <sheetData>
    <row r="1" spans="1:31" ht="59.25" customHeight="1">
      <c r="A1" s="534" t="s">
        <v>192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</row>
    <row r="2" spans="1:31" ht="15" customHeight="1">
      <c r="A2" s="256"/>
      <c r="B2" s="257"/>
      <c r="C2" s="257"/>
      <c r="D2" s="257"/>
      <c r="E2" s="257"/>
      <c r="F2" s="258"/>
      <c r="G2" s="535"/>
      <c r="H2" s="536"/>
      <c r="J2" s="535"/>
      <c r="K2" s="536"/>
      <c r="L2" s="535"/>
      <c r="M2" s="536"/>
      <c r="N2" s="535"/>
      <c r="O2" s="536"/>
      <c r="Q2" s="260"/>
      <c r="R2" s="260"/>
      <c r="S2" s="260"/>
      <c r="T2" s="260"/>
      <c r="U2" s="260"/>
      <c r="V2" s="260"/>
      <c r="W2" s="261"/>
      <c r="X2" s="259"/>
      <c r="Z2" s="261"/>
      <c r="AA2" s="262"/>
      <c r="AB2" s="261"/>
      <c r="AC2" s="262"/>
      <c r="AE2" s="262" t="s">
        <v>7</v>
      </c>
    </row>
    <row r="3" spans="1:31" ht="17.25" customHeight="1">
      <c r="A3" s="537" t="s">
        <v>0</v>
      </c>
      <c r="B3" s="545">
        <v>2005</v>
      </c>
      <c r="C3" s="545"/>
      <c r="D3" s="545">
        <v>2006</v>
      </c>
      <c r="E3" s="545"/>
      <c r="F3" s="545">
        <v>2007</v>
      </c>
      <c r="G3" s="545"/>
      <c r="H3" s="539">
        <v>2008</v>
      </c>
      <c r="I3" s="540"/>
      <c r="J3" s="539">
        <v>2009</v>
      </c>
      <c r="K3" s="540"/>
      <c r="L3" s="539">
        <v>2010</v>
      </c>
      <c r="M3" s="540"/>
      <c r="N3" s="539">
        <v>2011</v>
      </c>
      <c r="O3" s="540"/>
      <c r="P3" s="539">
        <v>2012</v>
      </c>
      <c r="Q3" s="540"/>
      <c r="R3" s="539">
        <v>2013</v>
      </c>
      <c r="S3" s="540"/>
      <c r="T3" s="351"/>
      <c r="U3" s="539" t="s">
        <v>15</v>
      </c>
      <c r="V3" s="540"/>
      <c r="W3" s="351"/>
      <c r="X3" s="539" t="s">
        <v>46</v>
      </c>
      <c r="Y3" s="540"/>
      <c r="Z3" s="539" t="s">
        <v>160</v>
      </c>
      <c r="AA3" s="540"/>
      <c r="AB3" s="539" t="s">
        <v>37</v>
      </c>
      <c r="AC3" s="540"/>
      <c r="AD3" s="539" t="s">
        <v>45</v>
      </c>
      <c r="AE3" s="540"/>
    </row>
    <row r="4" spans="1:31" ht="44.25" customHeight="1">
      <c r="A4" s="538"/>
      <c r="B4" s="349" t="s">
        <v>161</v>
      </c>
      <c r="C4" s="349" t="s">
        <v>162</v>
      </c>
      <c r="D4" s="349" t="s">
        <v>161</v>
      </c>
      <c r="E4" s="349" t="s">
        <v>163</v>
      </c>
      <c r="F4" s="349" t="s">
        <v>161</v>
      </c>
      <c r="G4" s="349" t="s">
        <v>164</v>
      </c>
      <c r="H4" s="349" t="s">
        <v>161</v>
      </c>
      <c r="I4" s="349" t="s">
        <v>165</v>
      </c>
      <c r="J4" s="349" t="s">
        <v>161</v>
      </c>
      <c r="K4" s="350" t="s">
        <v>166</v>
      </c>
      <c r="L4" s="349" t="s">
        <v>161</v>
      </c>
      <c r="M4" s="350" t="s">
        <v>166</v>
      </c>
      <c r="N4" s="349" t="s">
        <v>161</v>
      </c>
      <c r="O4" s="350" t="s">
        <v>166</v>
      </c>
      <c r="P4" s="349" t="s">
        <v>161</v>
      </c>
      <c r="Q4" s="350" t="s">
        <v>166</v>
      </c>
      <c r="R4" s="349" t="s">
        <v>167</v>
      </c>
      <c r="S4" s="350" t="s">
        <v>166</v>
      </c>
      <c r="T4" s="350"/>
      <c r="U4" s="349" t="s">
        <v>167</v>
      </c>
      <c r="V4" s="350" t="s">
        <v>166</v>
      </c>
      <c r="W4" s="350"/>
      <c r="X4" s="349" t="s">
        <v>167</v>
      </c>
      <c r="Y4" s="350" t="s">
        <v>166</v>
      </c>
      <c r="Z4" s="349" t="s">
        <v>168</v>
      </c>
      <c r="AA4" s="350" t="s">
        <v>166</v>
      </c>
      <c r="AB4" s="349" t="s">
        <v>194</v>
      </c>
      <c r="AC4" s="350" t="s">
        <v>195</v>
      </c>
      <c r="AD4" s="349" t="s">
        <v>194</v>
      </c>
      <c r="AE4" s="350" t="s">
        <v>195</v>
      </c>
    </row>
    <row r="5" spans="1:31" s="269" customFormat="1" ht="20.25" customHeight="1">
      <c r="A5" s="373" t="s">
        <v>17</v>
      </c>
      <c r="B5" s="263">
        <v>29.078547</v>
      </c>
      <c r="C5" s="264">
        <v>85.92246138666457</v>
      </c>
      <c r="D5" s="263">
        <v>44.344959</v>
      </c>
      <c r="E5" s="264">
        <v>152.50060121642255</v>
      </c>
      <c r="F5" s="263">
        <v>63.7635</v>
      </c>
      <c r="G5" s="264">
        <f>F5/D5*100</f>
        <v>143.78973718297945</v>
      </c>
      <c r="H5" s="265">
        <v>84.311747</v>
      </c>
      <c r="I5" s="264">
        <f>H5/F5*100</f>
        <v>132.2257200435986</v>
      </c>
      <c r="J5" s="263">
        <v>84.081083</v>
      </c>
      <c r="K5" s="264">
        <f>J5/H5*100</f>
        <v>99.72641534755532</v>
      </c>
      <c r="L5" s="263">
        <v>85.483441</v>
      </c>
      <c r="M5" s="264">
        <f>L5/J5*100</f>
        <v>101.66786386421782</v>
      </c>
      <c r="N5" s="263">
        <v>97.584122</v>
      </c>
      <c r="O5" s="264">
        <f>N5/L5*100</f>
        <v>114.15558482256229</v>
      </c>
      <c r="P5" s="263">
        <v>106.141359</v>
      </c>
      <c r="Q5" s="264">
        <f>P5/N5*100</f>
        <v>108.76908745461684</v>
      </c>
      <c r="R5" s="266">
        <v>126.140045</v>
      </c>
      <c r="S5" s="267">
        <f>R5/P5*100</f>
        <v>118.84155826570866</v>
      </c>
      <c r="T5" s="267"/>
      <c r="U5" s="266">
        <v>133.509592</v>
      </c>
      <c r="V5" s="268">
        <f>U5/R5*100</f>
        <v>105.84235323524737</v>
      </c>
      <c r="W5" s="267"/>
      <c r="X5" s="266">
        <v>131.964568</v>
      </c>
      <c r="Y5" s="268">
        <f>X5/U5*100</f>
        <v>98.84276179946683</v>
      </c>
      <c r="Z5" s="267"/>
      <c r="AA5" s="267"/>
      <c r="AB5" s="348">
        <v>139.024956</v>
      </c>
      <c r="AC5" s="272">
        <f>AB5/X5*100</f>
        <v>105.35021491526422</v>
      </c>
      <c r="AD5" s="348">
        <v>156.09918299999998</v>
      </c>
      <c r="AE5" s="272">
        <f>AD5/AB5%</f>
        <v>112.28141154743469</v>
      </c>
    </row>
    <row r="6" spans="1:31" s="288" customFormat="1" ht="20.25" customHeight="1">
      <c r="A6" s="376" t="s">
        <v>18</v>
      </c>
      <c r="B6" s="270">
        <v>37.300280401039096</v>
      </c>
      <c r="C6" s="270"/>
      <c r="D6" s="270">
        <v>44.1713369344785</v>
      </c>
      <c r="E6" s="270"/>
      <c r="F6" s="270">
        <f>F5/D44*100</f>
        <v>48.41571753986333</v>
      </c>
      <c r="G6" s="270"/>
      <c r="H6" s="270">
        <f>H5/F44*100</f>
        <v>46.26262397910955</v>
      </c>
      <c r="I6" s="270"/>
      <c r="J6" s="270">
        <f>J5/H44*100</f>
        <v>39.083983174431815</v>
      </c>
      <c r="K6" s="270"/>
      <c r="L6" s="270">
        <f>L5/J44*100</f>
        <v>37.484688923414225</v>
      </c>
      <c r="M6" s="270"/>
      <c r="N6" s="270">
        <f>N5/L44*100</f>
        <v>37.77675481776319</v>
      </c>
      <c r="O6" s="270"/>
      <c r="P6" s="270">
        <f>P5/N44*100</f>
        <v>35.79631465707069</v>
      </c>
      <c r="Q6" s="270"/>
      <c r="R6" s="271">
        <f>R5/P44*100</f>
        <v>39.29375662427738</v>
      </c>
      <c r="S6" s="271"/>
      <c r="T6" s="271"/>
      <c r="U6" s="271">
        <f>U5/R44*100</f>
        <v>37.251242114809955</v>
      </c>
      <c r="V6" s="272"/>
      <c r="W6" s="271"/>
      <c r="X6" s="271">
        <f>X5/U44*100</f>
        <v>35.40933906860337</v>
      </c>
      <c r="Y6" s="272"/>
      <c r="Z6" s="271"/>
      <c r="AA6" s="271"/>
      <c r="AB6" s="272">
        <f>AB5/X44*100</f>
        <v>34.35976875795399</v>
      </c>
      <c r="AC6" s="271"/>
      <c r="AD6" s="272">
        <f>AD5/AB44%</f>
        <v>36.62248300110811</v>
      </c>
      <c r="AE6" s="272"/>
    </row>
    <row r="7" spans="1:31" s="269" customFormat="1" ht="20.25" customHeight="1">
      <c r="A7" s="373" t="s">
        <v>19</v>
      </c>
      <c r="B7" s="263">
        <v>50.607895</v>
      </c>
      <c r="C7" s="264">
        <v>129.74750178240384</v>
      </c>
      <c r="D7" s="263">
        <v>62.349516</v>
      </c>
      <c r="E7" s="264">
        <v>123.20116456137922</v>
      </c>
      <c r="F7" s="263">
        <v>83.689233</v>
      </c>
      <c r="G7" s="264">
        <f>F7/D7*100</f>
        <v>134.22595453667995</v>
      </c>
      <c r="H7" s="265">
        <v>117.217642</v>
      </c>
      <c r="I7" s="264">
        <f>H7/F7*100</f>
        <v>140.06298994280422</v>
      </c>
      <c r="J7" s="263">
        <v>123.190843</v>
      </c>
      <c r="K7" s="264">
        <f>J7/H7*100</f>
        <v>105.09582081509538</v>
      </c>
      <c r="L7" s="263">
        <v>132.677724</v>
      </c>
      <c r="M7" s="264">
        <f>L7/J7*100</f>
        <v>107.70096280613974</v>
      </c>
      <c r="N7" s="263">
        <v>142.778858</v>
      </c>
      <c r="O7" s="264">
        <f>N7/L7*100</f>
        <v>107.61328555801877</v>
      </c>
      <c r="P7" s="263">
        <v>175.326349</v>
      </c>
      <c r="Q7" s="264">
        <f>P7/N7*100</f>
        <v>122.7957356263488</v>
      </c>
      <c r="R7" s="266">
        <v>187.27648</v>
      </c>
      <c r="S7" s="267">
        <f>R7/P7*100</f>
        <v>106.81593557851366</v>
      </c>
      <c r="T7" s="267"/>
      <c r="U7" s="266">
        <v>202.438634</v>
      </c>
      <c r="V7" s="268">
        <f>U7/R7*100</f>
        <v>108.09613358815801</v>
      </c>
      <c r="W7" s="267"/>
      <c r="X7" s="266">
        <v>214.707934</v>
      </c>
      <c r="Y7" s="268">
        <f>X7/U7*100</f>
        <v>106.06075024197207</v>
      </c>
      <c r="Z7" s="267"/>
      <c r="AA7" s="267"/>
      <c r="AB7" s="348">
        <v>237.88265</v>
      </c>
      <c r="AC7" s="272">
        <f>AB7/X7*100</f>
        <v>110.79360020296222</v>
      </c>
      <c r="AD7" s="348">
        <v>244.732502</v>
      </c>
      <c r="AE7" s="272">
        <f>AD7/AB7%</f>
        <v>102.87950886708215</v>
      </c>
    </row>
    <row r="8" spans="1:31" s="288" customFormat="1" ht="20.25" customHeight="1">
      <c r="A8" s="376" t="s">
        <v>18</v>
      </c>
      <c r="B8" s="270">
        <v>174.03859622009313</v>
      </c>
      <c r="C8" s="270"/>
      <c r="D8" s="270">
        <v>140.6011357457789</v>
      </c>
      <c r="E8" s="270"/>
      <c r="F8" s="270">
        <f>F7/F5*100</f>
        <v>131.2494342374556</v>
      </c>
      <c r="G8" s="270"/>
      <c r="H8" s="270">
        <f>H7/H5*100</f>
        <v>139.0288378201913</v>
      </c>
      <c r="I8" s="270"/>
      <c r="J8" s="270">
        <f>J7/J5*100</f>
        <v>146.51433902201282</v>
      </c>
      <c r="K8" s="270"/>
      <c r="L8" s="270">
        <f>L7/L5*100</f>
        <v>155.2086842175668</v>
      </c>
      <c r="M8" s="270"/>
      <c r="N8" s="270">
        <f>N7/N5*100</f>
        <v>146.3136164713354</v>
      </c>
      <c r="O8" s="270"/>
      <c r="P8" s="270">
        <f>P7/P5*100</f>
        <v>165.18193346290207</v>
      </c>
      <c r="Q8" s="270"/>
      <c r="R8" s="271">
        <f>R7/R5*100</f>
        <v>148.46711050404332</v>
      </c>
      <c r="S8" s="271"/>
      <c r="T8" s="271"/>
      <c r="U8" s="271">
        <f>U7/U5*100</f>
        <v>151.6285316788325</v>
      </c>
      <c r="V8" s="272"/>
      <c r="W8" s="271"/>
      <c r="X8" s="271">
        <f>X7/X5*100</f>
        <v>162.70119870357925</v>
      </c>
      <c r="Y8" s="272"/>
      <c r="Z8" s="271"/>
      <c r="AA8" s="271"/>
      <c r="AB8" s="272">
        <f>AB7/AB5*100</f>
        <v>171.107876488017</v>
      </c>
      <c r="AC8" s="271"/>
      <c r="AD8" s="272">
        <f>AD7/AD5%</f>
        <v>156.7801299767213</v>
      </c>
      <c r="AE8" s="272"/>
    </row>
    <row r="9" spans="1:31" s="269" customFormat="1" ht="20.25" customHeight="1">
      <c r="A9" s="373" t="s">
        <v>20</v>
      </c>
      <c r="B9" s="263">
        <v>54.867644999999996</v>
      </c>
      <c r="C9" s="264">
        <v>125.16711336689758</v>
      </c>
      <c r="D9" s="263">
        <v>69.99649099999999</v>
      </c>
      <c r="E9" s="264">
        <v>127.57334673285139</v>
      </c>
      <c r="F9" s="263">
        <v>91.269849</v>
      </c>
      <c r="G9" s="264">
        <f>F9/D9*100</f>
        <v>130.39203493786567</v>
      </c>
      <c r="H9" s="265">
        <v>120.945692</v>
      </c>
      <c r="I9" s="264">
        <f>H9/F9*100</f>
        <v>132.51439914182396</v>
      </c>
      <c r="J9" s="263">
        <v>131.296306</v>
      </c>
      <c r="K9" s="264">
        <f>J9/H9*100</f>
        <v>108.558067533319</v>
      </c>
      <c r="L9" s="263">
        <v>140.468619</v>
      </c>
      <c r="M9" s="264">
        <f>L9/J9*100</f>
        <v>106.98596425096683</v>
      </c>
      <c r="N9" s="263">
        <v>157.771833</v>
      </c>
      <c r="O9" s="264">
        <f>N9/L9*100</f>
        <v>112.31820610409788</v>
      </c>
      <c r="P9" s="263">
        <v>176.035554</v>
      </c>
      <c r="Q9" s="264">
        <f>P9/N9*100</f>
        <v>111.57603398066624</v>
      </c>
      <c r="R9" s="266">
        <v>193.183011</v>
      </c>
      <c r="S9" s="267">
        <f>R9/P9*100</f>
        <v>109.74090552184703</v>
      </c>
      <c r="T9" s="267"/>
      <c r="U9" s="266">
        <v>211.501378</v>
      </c>
      <c r="V9" s="268">
        <f>U9/R9*100</f>
        <v>109.48239025014472</v>
      </c>
      <c r="W9" s="267"/>
      <c r="X9" s="266">
        <v>223.303056</v>
      </c>
      <c r="Y9" s="268">
        <f>X9/U9*100</f>
        <v>105.57995324266871</v>
      </c>
      <c r="Z9" s="267"/>
      <c r="AA9" s="267"/>
      <c r="AB9" s="348">
        <v>239.149741</v>
      </c>
      <c r="AC9" s="272">
        <f>AB9/X9*100</f>
        <v>107.09649266958532</v>
      </c>
      <c r="AD9" s="348">
        <v>257.315052</v>
      </c>
      <c r="AE9" s="272">
        <f>AD9/AB9%</f>
        <v>107.59578953505954</v>
      </c>
    </row>
    <row r="10" spans="1:31" s="288" customFormat="1" ht="20.25" customHeight="1">
      <c r="A10" s="376" t="s">
        <v>18</v>
      </c>
      <c r="B10" s="270">
        <v>108.41716495025133</v>
      </c>
      <c r="C10" s="270"/>
      <c r="D10" s="270">
        <v>112.26469023432355</v>
      </c>
      <c r="E10" s="270"/>
      <c r="F10" s="270">
        <f>F9/F7*100</f>
        <v>109.05805409878711</v>
      </c>
      <c r="G10" s="270"/>
      <c r="H10" s="270">
        <f>H9/H7*100</f>
        <v>103.1804512839458</v>
      </c>
      <c r="I10" s="270"/>
      <c r="J10" s="270">
        <f>J9/J7*100</f>
        <v>106.57959861513406</v>
      </c>
      <c r="K10" s="270"/>
      <c r="L10" s="270">
        <f>L9/L7*100</f>
        <v>105.87204450386862</v>
      </c>
      <c r="M10" s="270"/>
      <c r="N10" s="270">
        <f>N9/N7*100</f>
        <v>110.50083689561376</v>
      </c>
      <c r="O10" s="270"/>
      <c r="P10" s="270">
        <f>P9/P7*100</f>
        <v>100.4045056570476</v>
      </c>
      <c r="Q10" s="270"/>
      <c r="R10" s="271">
        <f>R9/R7*100</f>
        <v>103.15390966340247</v>
      </c>
      <c r="S10" s="271"/>
      <c r="T10" s="271"/>
      <c r="U10" s="271">
        <f>U9/U7*100</f>
        <v>104.47678578981123</v>
      </c>
      <c r="V10" s="272"/>
      <c r="W10" s="271"/>
      <c r="X10" s="271">
        <f>X9/X7*100</f>
        <v>104.00316925409938</v>
      </c>
      <c r="Y10" s="272"/>
      <c r="Z10" s="271"/>
      <c r="AA10" s="271"/>
      <c r="AB10" s="272">
        <f>AB9/AB7*100</f>
        <v>100.53265381060787</v>
      </c>
      <c r="AC10" s="271"/>
      <c r="AD10" s="272">
        <f>AD9/AD7%</f>
        <v>105.14134816469942</v>
      </c>
      <c r="AE10" s="272"/>
    </row>
    <row r="11" spans="1:31" ht="19.5" customHeight="1">
      <c r="A11" s="375" t="s">
        <v>21</v>
      </c>
      <c r="B11" s="263">
        <v>134.554087</v>
      </c>
      <c r="C11" s="264">
        <v>115.31573466130058</v>
      </c>
      <c r="D11" s="263">
        <v>176.69096599999997</v>
      </c>
      <c r="E11" s="264">
        <v>131.31594137307775</v>
      </c>
      <c r="F11" s="263">
        <f>F9+F7+F5</f>
        <v>238.722582</v>
      </c>
      <c r="G11" s="264">
        <f>F11/D11*100</f>
        <v>135.1074066797507</v>
      </c>
      <c r="H11" s="263">
        <f>H9+H7+H5</f>
        <v>322.475081</v>
      </c>
      <c r="I11" s="264">
        <f>H11/F11*100</f>
        <v>135.08360972737802</v>
      </c>
      <c r="J11" s="263">
        <f>J9+J7+J5</f>
        <v>338.56823199999997</v>
      </c>
      <c r="K11" s="264">
        <f>J11/H11*100</f>
        <v>104.9905099488912</v>
      </c>
      <c r="L11" s="263">
        <f>L9+L7+L5</f>
        <v>358.629784</v>
      </c>
      <c r="M11" s="264">
        <f>L11/J11*100</f>
        <v>105.92540885525254</v>
      </c>
      <c r="N11" s="263">
        <f>N9+N7+N5</f>
        <v>398.134813</v>
      </c>
      <c r="O11" s="264">
        <f>N11/L11*100</f>
        <v>111.01554604845649</v>
      </c>
      <c r="P11" s="263">
        <f>P9+P7+P5</f>
        <v>457.50326199999995</v>
      </c>
      <c r="Q11" s="264">
        <f>P11/N11*100</f>
        <v>114.91164476491032</v>
      </c>
      <c r="R11" s="266">
        <f>R9+R7+R5</f>
        <v>506.59953599999994</v>
      </c>
      <c r="S11" s="267">
        <f>R11/P11*100</f>
        <v>110.73134949582064</v>
      </c>
      <c r="T11" s="268">
        <f>R11/R51*100</f>
        <v>20.28182944991592</v>
      </c>
      <c r="U11" s="266">
        <v>547.92</v>
      </c>
      <c r="V11" s="268">
        <f>U11/R11*100</f>
        <v>108.15643542160687</v>
      </c>
      <c r="W11" s="268">
        <f>U11/U51*100</f>
        <v>20.378709870406365</v>
      </c>
      <c r="X11" s="273">
        <v>569.975558</v>
      </c>
      <c r="Y11" s="268">
        <f>X11/U11*100</f>
        <v>104.02532449992701</v>
      </c>
      <c r="Z11" s="274">
        <f>Z51*Z14/100</f>
        <v>597.8656751240376</v>
      </c>
      <c r="AA11" s="274">
        <f>Z11/X11*100</f>
        <v>104.89321282861705</v>
      </c>
      <c r="AB11" s="273">
        <f>AB5+AB7+AB9</f>
        <v>616.0573469999999</v>
      </c>
      <c r="AC11" s="268">
        <f>AB11/X11*100</f>
        <v>108.08487107091003</v>
      </c>
      <c r="AD11" s="273">
        <f>AD5+AD7+AD9</f>
        <v>658.146737</v>
      </c>
      <c r="AE11" s="268">
        <f>AD11/AB11%</f>
        <v>106.8320571461345</v>
      </c>
    </row>
    <row r="12" spans="1:31" ht="17.25" customHeight="1" hidden="1">
      <c r="A12" s="375"/>
      <c r="B12" s="263"/>
      <c r="C12" s="264"/>
      <c r="D12" s="263"/>
      <c r="E12" s="264"/>
      <c r="F12" s="263"/>
      <c r="G12" s="264"/>
      <c r="H12" s="263"/>
      <c r="I12" s="264"/>
      <c r="J12" s="263"/>
      <c r="K12" s="264"/>
      <c r="L12" s="263">
        <f>L11/L51*100</f>
        <v>20.039292447835198</v>
      </c>
      <c r="M12" s="264"/>
      <c r="N12" s="263">
        <f>N11/N51*100</f>
        <v>19.95793984078128</v>
      </c>
      <c r="O12" s="264"/>
      <c r="P12" s="263">
        <f>P11/P51*100</f>
        <v>20.24050119399104</v>
      </c>
      <c r="Q12" s="264"/>
      <c r="R12" s="266">
        <f>R11/R51*100</f>
        <v>20.28182944991592</v>
      </c>
      <c r="S12" s="267"/>
      <c r="T12" s="267"/>
      <c r="U12" s="266">
        <f>U11/U51*100</f>
        <v>20.378709870406365</v>
      </c>
      <c r="V12" s="268"/>
      <c r="W12" s="268"/>
      <c r="X12" s="266"/>
      <c r="Y12" s="268"/>
      <c r="Z12" s="268"/>
      <c r="AA12" s="267"/>
      <c r="AB12" s="273"/>
      <c r="AC12" s="267"/>
      <c r="AD12" s="273"/>
      <c r="AE12" s="267"/>
    </row>
    <row r="13" spans="1:31" s="288" customFormat="1" ht="20.25" customHeight="1">
      <c r="A13" s="376" t="s">
        <v>18</v>
      </c>
      <c r="B13" s="270">
        <v>115.3</v>
      </c>
      <c r="C13" s="270"/>
      <c r="D13" s="270">
        <f>D11/B11*100</f>
        <v>131.3159413730777</v>
      </c>
      <c r="E13" s="270"/>
      <c r="F13" s="270">
        <f>F11/D46*100</f>
        <v>82.43830602260738</v>
      </c>
      <c r="G13" s="270"/>
      <c r="H13" s="270">
        <f>H11/F46*100</f>
        <v>80.27476678502697</v>
      </c>
      <c r="I13" s="270"/>
      <c r="J13" s="270">
        <f>J11/H46*100</f>
        <v>70.81056708659676</v>
      </c>
      <c r="K13" s="270"/>
      <c r="L13" s="270">
        <f>L11/J46*100</f>
        <v>73.25917237798859</v>
      </c>
      <c r="M13" s="270"/>
      <c r="N13" s="270">
        <f>N11/L46*100</f>
        <v>72.55933732658858</v>
      </c>
      <c r="O13" s="270"/>
      <c r="P13" s="270">
        <f>P11/N46*100</f>
        <v>74.1497780054944</v>
      </c>
      <c r="Q13" s="270"/>
      <c r="R13" s="271">
        <f>R11/P46*100</f>
        <v>72.90337434757265</v>
      </c>
      <c r="S13" s="271"/>
      <c r="T13" s="271"/>
      <c r="U13" s="271">
        <f>U11/R46*100</f>
        <v>71.75238534677742</v>
      </c>
      <c r="V13" s="272"/>
      <c r="W13" s="272"/>
      <c r="X13" s="271">
        <f>X11/U46*100</f>
        <v>71.31104009336272</v>
      </c>
      <c r="Y13" s="272"/>
      <c r="Z13" s="272"/>
      <c r="AA13" s="271"/>
      <c r="AB13" s="272">
        <f>AB11/X46*100</f>
        <v>72.11892070474013</v>
      </c>
      <c r="AC13" s="271"/>
      <c r="AD13" s="272">
        <f>AD11/AB46%</f>
        <v>71.92619454788851</v>
      </c>
      <c r="AE13" s="271"/>
    </row>
    <row r="14" spans="1:31" s="277" customFormat="1" ht="12.75" customHeight="1" hidden="1">
      <c r="A14" s="374" t="s">
        <v>169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6">
        <f>R11/R51*100</f>
        <v>20.28182944991592</v>
      </c>
      <c r="S14" s="275"/>
      <c r="T14" s="275"/>
      <c r="U14" s="276">
        <f>U11/U51*100</f>
        <v>20.378709870406365</v>
      </c>
      <c r="V14" s="276"/>
      <c r="W14" s="276"/>
      <c r="X14" s="276">
        <f>X11/X51*100</f>
        <v>20.309068541641224</v>
      </c>
      <c r="Y14" s="276"/>
      <c r="Z14" s="276">
        <f>(R14+U14+X14)/3</f>
        <v>20.323202620654502</v>
      </c>
      <c r="AA14" s="275"/>
      <c r="AB14" s="346">
        <f>AB11/AB51*100</f>
        <v>20.417617988692115</v>
      </c>
      <c r="AC14" s="275"/>
      <c r="AD14" s="278"/>
      <c r="AE14" s="275"/>
    </row>
    <row r="15" spans="1:31" s="269" customFormat="1" ht="20.25" customHeight="1">
      <c r="A15" s="373" t="s">
        <v>22</v>
      </c>
      <c r="B15" s="263">
        <v>55.498551</v>
      </c>
      <c r="C15" s="264">
        <v>118.87280832175935</v>
      </c>
      <c r="D15" s="263">
        <v>69.448634</v>
      </c>
      <c r="E15" s="264">
        <v>125.13594093654805</v>
      </c>
      <c r="F15" s="263">
        <v>96.207999</v>
      </c>
      <c r="G15" s="264">
        <f>F15/D15*100</f>
        <v>138.5311610304675</v>
      </c>
      <c r="H15" s="265">
        <v>138.7559</v>
      </c>
      <c r="I15" s="264">
        <f>H15/F15*100</f>
        <v>144.22491003060983</v>
      </c>
      <c r="J15" s="263">
        <v>136.861385</v>
      </c>
      <c r="K15" s="264">
        <f>J15/H15*100</f>
        <v>98.63464184225681</v>
      </c>
      <c r="L15" s="263">
        <v>148.09853</v>
      </c>
      <c r="M15" s="264">
        <f>L15/J15*100</f>
        <v>108.21060301267593</v>
      </c>
      <c r="N15" s="263">
        <v>160.165785</v>
      </c>
      <c r="O15" s="264">
        <f>N15/L15*100</f>
        <v>108.148126115769</v>
      </c>
      <c r="P15" s="263">
        <v>179.206797</v>
      </c>
      <c r="Q15" s="264">
        <f>P15/N15*100</f>
        <v>111.88831434878554</v>
      </c>
      <c r="R15" s="266">
        <v>218.998856</v>
      </c>
      <c r="S15" s="267">
        <f>R15/P15*100</f>
        <v>122.20454785540305</v>
      </c>
      <c r="T15" s="267"/>
      <c r="U15" s="266">
        <v>229.40625</v>
      </c>
      <c r="V15" s="268">
        <f>U15/R15*100</f>
        <v>104.75225952778493</v>
      </c>
      <c r="W15" s="268"/>
      <c r="X15" s="266">
        <v>235.67239</v>
      </c>
      <c r="Y15" s="268">
        <f>X15/U15*100</f>
        <v>102.73146001907097</v>
      </c>
      <c r="Z15" s="268"/>
      <c r="AA15" s="267"/>
      <c r="AB15" s="348">
        <v>246.514567</v>
      </c>
      <c r="AC15" s="272">
        <v>104.60052914980832</v>
      </c>
      <c r="AD15" s="266"/>
      <c r="AE15" s="268"/>
    </row>
    <row r="16" spans="1:31" s="288" customFormat="1" ht="20.25" customHeight="1">
      <c r="A16" s="376" t="s">
        <v>18</v>
      </c>
      <c r="B16" s="270">
        <v>101.14986892548423</v>
      </c>
      <c r="C16" s="270"/>
      <c r="D16" s="270">
        <v>99.2173079076207</v>
      </c>
      <c r="E16" s="270"/>
      <c r="F16" s="270">
        <f>F15/F9*100</f>
        <v>105.41049432436336</v>
      </c>
      <c r="G16" s="270"/>
      <c r="H16" s="270">
        <f>H15/H9*100</f>
        <v>114.72578948905432</v>
      </c>
      <c r="I16" s="270"/>
      <c r="J16" s="270">
        <f>J15/J9*100</f>
        <v>104.23856479252358</v>
      </c>
      <c r="K16" s="270"/>
      <c r="L16" s="270">
        <f>L15/L9*100</f>
        <v>105.43175483201699</v>
      </c>
      <c r="M16" s="270"/>
      <c r="N16" s="270">
        <f>N15/N9*100</f>
        <v>101.5173506921226</v>
      </c>
      <c r="O16" s="270"/>
      <c r="P16" s="270">
        <f>P15/P9*100</f>
        <v>101.80147869446874</v>
      </c>
      <c r="Q16" s="270"/>
      <c r="R16" s="271">
        <f>R15/R9*100</f>
        <v>113.36341372171697</v>
      </c>
      <c r="S16" s="271"/>
      <c r="T16" s="271"/>
      <c r="U16" s="271">
        <f>U15/U9*100</f>
        <v>108.46560536357357</v>
      </c>
      <c r="V16" s="272"/>
      <c r="W16" s="272"/>
      <c r="X16" s="271">
        <f>X15/X9*100</f>
        <v>105.53925871932537</v>
      </c>
      <c r="Y16" s="272"/>
      <c r="Z16" s="272"/>
      <c r="AA16" s="271"/>
      <c r="AB16" s="272">
        <v>103.07958769648009</v>
      </c>
      <c r="AC16" s="271"/>
      <c r="AD16" s="271"/>
      <c r="AE16" s="271"/>
    </row>
    <row r="17" spans="1:31" s="269" customFormat="1" ht="20.25" customHeight="1">
      <c r="A17" s="373" t="s">
        <v>23</v>
      </c>
      <c r="B17" s="263">
        <v>53.363735</v>
      </c>
      <c r="C17" s="264">
        <v>132.12402834604822</v>
      </c>
      <c r="D17" s="263">
        <v>71.785383</v>
      </c>
      <c r="E17" s="264">
        <v>134.5209120013807</v>
      </c>
      <c r="F17" s="263">
        <v>96.067446</v>
      </c>
      <c r="G17" s="264">
        <f>F17/D17*100</f>
        <v>133.8259155070608</v>
      </c>
      <c r="H17" s="265">
        <v>127.90193</v>
      </c>
      <c r="I17" s="264">
        <f>H17/F17*100</f>
        <v>133.1376395704326</v>
      </c>
      <c r="J17" s="263">
        <v>120.800389</v>
      </c>
      <c r="K17" s="264">
        <f>J17/H17*100</f>
        <v>94.44766705240491</v>
      </c>
      <c r="L17" s="263">
        <v>135.148801</v>
      </c>
      <c r="M17" s="264">
        <f>L17/J17*100</f>
        <v>111.87778625447969</v>
      </c>
      <c r="N17" s="263">
        <v>152.604717</v>
      </c>
      <c r="O17" s="264">
        <f>N17/L17*100</f>
        <v>112.91607167125368</v>
      </c>
      <c r="P17" s="263">
        <v>177.553605</v>
      </c>
      <c r="Q17" s="264">
        <f>P17/N17*100</f>
        <v>116.34870041402456</v>
      </c>
      <c r="R17" s="266">
        <v>188.013467</v>
      </c>
      <c r="S17" s="267">
        <f>R17/P17*100</f>
        <v>105.89110088753195</v>
      </c>
      <c r="T17" s="267"/>
      <c r="U17" s="266">
        <v>199.614075</v>
      </c>
      <c r="V17" s="268">
        <f>U17/R17*100</f>
        <v>106.17009418798709</v>
      </c>
      <c r="W17" s="268"/>
      <c r="X17" s="266">
        <v>206.428</v>
      </c>
      <c r="Y17" s="268">
        <f>X17/U17*100</f>
        <v>103.41354937020346</v>
      </c>
      <c r="Z17" s="268"/>
      <c r="AA17" s="267"/>
      <c r="AB17" s="348">
        <v>235.539764</v>
      </c>
      <c r="AC17" s="272">
        <v>114.10262367508284</v>
      </c>
      <c r="AD17" s="266"/>
      <c r="AE17" s="268"/>
    </row>
    <row r="18" spans="1:31" s="288" customFormat="1" ht="20.25" customHeight="1">
      <c r="A18" s="376" t="s">
        <v>18</v>
      </c>
      <c r="B18" s="270">
        <v>96.15338425682502</v>
      </c>
      <c r="C18" s="270"/>
      <c r="D18" s="270">
        <v>103.36471556805566</v>
      </c>
      <c r="E18" s="270"/>
      <c r="F18" s="270">
        <f>F17/F15*100</f>
        <v>99.85390715796927</v>
      </c>
      <c r="G18" s="270"/>
      <c r="H18" s="270">
        <f>H17/H15*100</f>
        <v>92.17765154490728</v>
      </c>
      <c r="I18" s="270"/>
      <c r="J18" s="270">
        <f>J17/J15*100</f>
        <v>88.26477168852264</v>
      </c>
      <c r="K18" s="270"/>
      <c r="L18" s="270">
        <f>L17/L15*100</f>
        <v>91.25600436412164</v>
      </c>
      <c r="M18" s="270"/>
      <c r="N18" s="270">
        <f>N17/N15*100</f>
        <v>95.27922396159704</v>
      </c>
      <c r="O18" s="270"/>
      <c r="P18" s="270">
        <f>P17/P15*100</f>
        <v>99.07749481176208</v>
      </c>
      <c r="Q18" s="270"/>
      <c r="R18" s="271">
        <f>R17/R15*100</f>
        <v>85.85134663899797</v>
      </c>
      <c r="S18" s="271"/>
      <c r="T18" s="271"/>
      <c r="U18" s="271">
        <f>U17/U15*100</f>
        <v>87.01335512872906</v>
      </c>
      <c r="V18" s="272"/>
      <c r="W18" s="272"/>
      <c r="X18" s="271">
        <f>X17/X15*100</f>
        <v>87.59108353761762</v>
      </c>
      <c r="Y18" s="272"/>
      <c r="Z18" s="272"/>
      <c r="AA18" s="271"/>
      <c r="AB18" s="272">
        <v>95.54801035348146</v>
      </c>
      <c r="AC18" s="271"/>
      <c r="AD18" s="271"/>
      <c r="AE18" s="271"/>
    </row>
    <row r="19" spans="1:31" s="269" customFormat="1" ht="20.25" customHeight="1">
      <c r="A19" s="373" t="s">
        <v>24</v>
      </c>
      <c r="B19" s="263">
        <v>60.793648000000005</v>
      </c>
      <c r="C19" s="264">
        <v>124.89756353836185</v>
      </c>
      <c r="D19" s="263">
        <v>82.456338</v>
      </c>
      <c r="E19" s="264">
        <v>135.63314706825952</v>
      </c>
      <c r="F19" s="263">
        <v>107.132702</v>
      </c>
      <c r="G19" s="264">
        <f>F19/D19*100</f>
        <v>129.92658247811102</v>
      </c>
      <c r="H19" s="265">
        <v>144.670019</v>
      </c>
      <c r="I19" s="264">
        <f>H19/F19*100</f>
        <v>135.03815016258994</v>
      </c>
      <c r="J19" s="263">
        <v>143.244751</v>
      </c>
      <c r="K19" s="264">
        <f>J19/H19*100</f>
        <v>99.01481453458578</v>
      </c>
      <c r="L19" s="263">
        <v>151.8795</v>
      </c>
      <c r="M19" s="264">
        <f>L19/J19*100</f>
        <v>106.02796887126426</v>
      </c>
      <c r="N19" s="263">
        <v>174.367666</v>
      </c>
      <c r="O19" s="264">
        <f>N19/L19*100</f>
        <v>114.8065841670535</v>
      </c>
      <c r="P19" s="263">
        <v>191.635442</v>
      </c>
      <c r="Q19" s="264">
        <f>P19/N19*100</f>
        <v>109.90308375177769</v>
      </c>
      <c r="R19" s="266">
        <v>205.15733</v>
      </c>
      <c r="S19" s="267">
        <f>R19/P19*100</f>
        <v>107.05604759687407</v>
      </c>
      <c r="T19" s="267"/>
      <c r="U19" s="266">
        <v>220.755738</v>
      </c>
      <c r="V19" s="268">
        <f>U19/R19*100</f>
        <v>107.60314437704956</v>
      </c>
      <c r="W19" s="268"/>
      <c r="X19" s="266">
        <v>232.777</v>
      </c>
      <c r="Y19" s="268">
        <f>X19/U19*100</f>
        <v>105.44550375401793</v>
      </c>
      <c r="Z19" s="268"/>
      <c r="AA19" s="267"/>
      <c r="AB19" s="348">
        <v>251.8931540000001</v>
      </c>
      <c r="AC19" s="272">
        <v>108.21221770192078</v>
      </c>
      <c r="AD19" s="266"/>
      <c r="AE19" s="268"/>
    </row>
    <row r="20" spans="1:31" s="288" customFormat="1" ht="20.25" customHeight="1">
      <c r="A20" s="376" t="s">
        <v>18</v>
      </c>
      <c r="B20" s="270">
        <v>113.92315024426232</v>
      </c>
      <c r="C20" s="270"/>
      <c r="D20" s="270">
        <v>114.86508054153587</v>
      </c>
      <c r="E20" s="270"/>
      <c r="F20" s="270">
        <f>F19/F17*100</f>
        <v>111.518216066658</v>
      </c>
      <c r="G20" s="270"/>
      <c r="H20" s="270">
        <f>H19/H17*100</f>
        <v>113.11011413197596</v>
      </c>
      <c r="I20" s="270"/>
      <c r="J20" s="270">
        <f>J19/J17*100</f>
        <v>118.57971003719203</v>
      </c>
      <c r="K20" s="270"/>
      <c r="L20" s="270">
        <f>L19/L17*100</f>
        <v>112.37946535685508</v>
      </c>
      <c r="M20" s="270"/>
      <c r="N20" s="270">
        <f>N19/N17*100</f>
        <v>114.26099364936408</v>
      </c>
      <c r="O20" s="270"/>
      <c r="P20" s="270">
        <f>P19/P17*100</f>
        <v>107.93103412346936</v>
      </c>
      <c r="Q20" s="270"/>
      <c r="R20" s="271">
        <f>R19/R17*100</f>
        <v>109.11842288403734</v>
      </c>
      <c r="S20" s="271"/>
      <c r="T20" s="271"/>
      <c r="U20" s="271">
        <f>U19/U17*100</f>
        <v>110.5912686768205</v>
      </c>
      <c r="V20" s="272"/>
      <c r="W20" s="272"/>
      <c r="X20" s="271">
        <f>X19/X17*100</f>
        <v>112.76425678686999</v>
      </c>
      <c r="Y20" s="272"/>
      <c r="Z20" s="272"/>
      <c r="AA20" s="271"/>
      <c r="AB20" s="272">
        <v>106.94294233902693</v>
      </c>
      <c r="AC20" s="271"/>
      <c r="AD20" s="271"/>
      <c r="AE20" s="271"/>
    </row>
    <row r="21" spans="1:31" ht="20.25" customHeight="1">
      <c r="A21" s="375" t="s">
        <v>8</v>
      </c>
      <c r="B21" s="263">
        <v>169.655934</v>
      </c>
      <c r="C21" s="264">
        <v>124.9755796019526</v>
      </c>
      <c r="D21" s="263">
        <v>223.690355</v>
      </c>
      <c r="E21" s="264">
        <v>131.84941412069912</v>
      </c>
      <c r="F21" s="263">
        <f>F19+F17+F15</f>
        <v>299.408147</v>
      </c>
      <c r="G21" s="264">
        <f>F21/D21*100</f>
        <v>133.8493771892847</v>
      </c>
      <c r="H21" s="263">
        <f>H19+H17+H15</f>
        <v>411.327849</v>
      </c>
      <c r="I21" s="264">
        <f>H21/F21*100</f>
        <v>137.38031283430644</v>
      </c>
      <c r="J21" s="263">
        <f>J19+J17+J15</f>
        <v>400.906525</v>
      </c>
      <c r="K21" s="264">
        <f>J21/H21*100</f>
        <v>97.46641905590982</v>
      </c>
      <c r="L21" s="263">
        <f>L19+L17+L15</f>
        <v>435.12683100000004</v>
      </c>
      <c r="M21" s="264">
        <f>L21/J21*100</f>
        <v>108.53573186417958</v>
      </c>
      <c r="N21" s="263">
        <f>N19+N17+N15</f>
        <v>487.13816800000006</v>
      </c>
      <c r="O21" s="264">
        <f>N21/L21*100</f>
        <v>111.95314407076864</v>
      </c>
      <c r="P21" s="263">
        <f>P19+P17+P15</f>
        <v>548.395844</v>
      </c>
      <c r="Q21" s="264">
        <f>P21/N21*100</f>
        <v>112.5750105460839</v>
      </c>
      <c r="R21" s="266">
        <f>R19+R17+R15</f>
        <v>612.1696529999999</v>
      </c>
      <c r="S21" s="267">
        <f>R21/P21*100</f>
        <v>111.62915614655897</v>
      </c>
      <c r="T21" s="268">
        <f>R21/R51*100</f>
        <v>24.508353471054523</v>
      </c>
      <c r="U21" s="266">
        <f>U19+U17+U15</f>
        <v>649.776063</v>
      </c>
      <c r="V21" s="268">
        <f>U21/R21*100</f>
        <v>106.1431352919417</v>
      </c>
      <c r="W21" s="268">
        <f>U21/U51*100</f>
        <v>24.1670277934952</v>
      </c>
      <c r="X21" s="266">
        <f>X15+X17+X19</f>
        <v>674.87739</v>
      </c>
      <c r="Y21" s="268">
        <f>X21/U21*100</f>
        <v>103.863073515529</v>
      </c>
      <c r="Z21" s="274">
        <f>Z51*Z24/100</f>
        <v>717.79643914</v>
      </c>
      <c r="AA21" s="274">
        <f>Z21/X21*100</f>
        <v>106.35953282417714</v>
      </c>
      <c r="AB21" s="273">
        <v>733.9474850000001</v>
      </c>
      <c r="AC21" s="268">
        <v>108.75271506725097</v>
      </c>
      <c r="AD21" s="266"/>
      <c r="AE21" s="268"/>
    </row>
    <row r="22" spans="1:31" ht="20.25" customHeight="1" hidden="1">
      <c r="A22" s="375"/>
      <c r="B22" s="263"/>
      <c r="C22" s="264"/>
      <c r="D22" s="263"/>
      <c r="E22" s="264"/>
      <c r="F22" s="263"/>
      <c r="G22" s="264"/>
      <c r="H22" s="263"/>
      <c r="I22" s="264"/>
      <c r="J22" s="263"/>
      <c r="K22" s="264"/>
      <c r="L22" s="263">
        <f>L21/L51*100</f>
        <v>24.313746953902644</v>
      </c>
      <c r="M22" s="264"/>
      <c r="N22" s="263">
        <f>N21/N51*100</f>
        <v>24.41955321071711</v>
      </c>
      <c r="O22" s="264"/>
      <c r="P22" s="263">
        <f>P21/P51*100</f>
        <v>24.261699658136482</v>
      </c>
      <c r="Q22" s="264"/>
      <c r="R22" s="266">
        <f>R21/R51*100</f>
        <v>24.508353471054523</v>
      </c>
      <c r="S22" s="267"/>
      <c r="T22" s="267"/>
      <c r="U22" s="266">
        <f>U21/U51*100</f>
        <v>24.1670277934952</v>
      </c>
      <c r="V22" s="268"/>
      <c r="W22" s="268"/>
      <c r="X22" s="266"/>
      <c r="Y22" s="268"/>
      <c r="Z22" s="268"/>
      <c r="AA22" s="267"/>
      <c r="AB22" s="273"/>
      <c r="AC22" s="267"/>
      <c r="AD22" s="266"/>
      <c r="AE22" s="267"/>
    </row>
    <row r="23" spans="1:31" s="288" customFormat="1" ht="20.25" customHeight="1">
      <c r="A23" s="376" t="s">
        <v>18</v>
      </c>
      <c r="B23" s="270">
        <v>125</v>
      </c>
      <c r="C23" s="270"/>
      <c r="D23" s="270">
        <f>D21/B21*100</f>
        <v>131.84941412069912</v>
      </c>
      <c r="E23" s="270"/>
      <c r="F23" s="270">
        <f>F21/F11*100</f>
        <v>125.42095703371707</v>
      </c>
      <c r="G23" s="270"/>
      <c r="H23" s="270">
        <f>H21/H11*100</f>
        <v>127.55337489162457</v>
      </c>
      <c r="I23" s="270"/>
      <c r="J23" s="270">
        <f>J21/J11*100</f>
        <v>118.41232788786871</v>
      </c>
      <c r="K23" s="270"/>
      <c r="L23" s="270">
        <f>L21/L11*100</f>
        <v>121.33036641485417</v>
      </c>
      <c r="M23" s="270"/>
      <c r="N23" s="270">
        <f>N21/N11*100</f>
        <v>122.35507976038258</v>
      </c>
      <c r="O23" s="270"/>
      <c r="P23" s="270">
        <f>P21/P11*100</f>
        <v>119.86708938481843</v>
      </c>
      <c r="Q23" s="270"/>
      <c r="R23" s="271">
        <f>R21/R11*100</f>
        <v>120.83896835626</v>
      </c>
      <c r="S23" s="271"/>
      <c r="T23" s="271"/>
      <c r="U23" s="271">
        <f>U21/U11*100</f>
        <v>118.58958661848446</v>
      </c>
      <c r="V23" s="272"/>
      <c r="W23" s="272"/>
      <c r="X23" s="271">
        <f>X21/X11*100</f>
        <v>118.40461937843307</v>
      </c>
      <c r="Y23" s="272"/>
      <c r="Z23" s="272"/>
      <c r="AA23" s="271"/>
      <c r="AB23" s="272">
        <v>119.13622791353549</v>
      </c>
      <c r="AC23" s="271"/>
      <c r="AD23" s="271"/>
      <c r="AE23" s="271"/>
    </row>
    <row r="24" spans="1:31" s="277" customFormat="1" ht="12.75" customHeight="1" hidden="1">
      <c r="A24" s="374" t="s">
        <v>169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6">
        <f>R21/R51*100</f>
        <v>24.508353471054523</v>
      </c>
      <c r="S24" s="275"/>
      <c r="T24" s="275"/>
      <c r="U24" s="276">
        <f>U21/U51*100</f>
        <v>24.1670277934952</v>
      </c>
      <c r="V24" s="276"/>
      <c r="W24" s="276"/>
      <c r="X24" s="276">
        <f>X21/X51*100</f>
        <v>24.046875306035375</v>
      </c>
      <c r="Y24" s="276"/>
      <c r="Z24" s="276">
        <v>24.4</v>
      </c>
      <c r="AA24" s="275"/>
      <c r="AB24" s="346"/>
      <c r="AC24" s="275"/>
      <c r="AD24" s="278"/>
      <c r="AE24" s="275"/>
    </row>
    <row r="25" spans="1:31" ht="20.25" customHeight="1">
      <c r="A25" s="375" t="s">
        <v>25</v>
      </c>
      <c r="B25" s="263">
        <v>304.210021</v>
      </c>
      <c r="C25" s="264">
        <v>120.51049360272381</v>
      </c>
      <c r="D25" s="263">
        <f>D21+D11</f>
        <v>400.38132099999996</v>
      </c>
      <c r="E25" s="264">
        <f>D25/B25*100</f>
        <v>131.61345562643382</v>
      </c>
      <c r="F25" s="263">
        <f>F21+F11</f>
        <v>538.130729</v>
      </c>
      <c r="G25" s="264">
        <f>F25/D25*100</f>
        <v>134.40455405261028</v>
      </c>
      <c r="H25" s="263">
        <f>H21+H11</f>
        <v>733.8029300000001</v>
      </c>
      <c r="I25" s="264">
        <f>H25/F25*100</f>
        <v>136.36146208628796</v>
      </c>
      <c r="J25" s="263">
        <f>J21+J11</f>
        <v>739.474757</v>
      </c>
      <c r="K25" s="264">
        <f>J25/H25*100</f>
        <v>100.77293599795244</v>
      </c>
      <c r="L25" s="263">
        <f>L21+L11</f>
        <v>793.756615</v>
      </c>
      <c r="M25" s="264">
        <f>L25/J25*100</f>
        <v>107.34059648232186</v>
      </c>
      <c r="N25" s="263">
        <f>N21+N11</f>
        <v>885.2729810000001</v>
      </c>
      <c r="O25" s="264">
        <f>N25/L25*100</f>
        <v>111.52952482796002</v>
      </c>
      <c r="P25" s="263">
        <f>P21+P11</f>
        <v>1005.899106</v>
      </c>
      <c r="Q25" s="264">
        <f>P25/N25*100</f>
        <v>113.62586768024268</v>
      </c>
      <c r="R25" s="266">
        <f>R21+R11</f>
        <v>1118.7691889999999</v>
      </c>
      <c r="S25" s="267">
        <f>R25/P25*100</f>
        <v>111.22081551984199</v>
      </c>
      <c r="T25" s="267"/>
      <c r="U25" s="266">
        <f>U21+U11</f>
        <v>1197.6960629999999</v>
      </c>
      <c r="V25" s="268">
        <f>U25/R25*100</f>
        <v>107.054795106625</v>
      </c>
      <c r="W25" s="268"/>
      <c r="X25" s="266">
        <f>X21+X11</f>
        <v>1244.852948</v>
      </c>
      <c r="Y25" s="268">
        <f>X25/U25*100</f>
        <v>103.93729982562363</v>
      </c>
      <c r="Z25" s="268"/>
      <c r="AA25" s="267"/>
      <c r="AB25" s="273">
        <v>1350.004832</v>
      </c>
      <c r="AC25" s="268">
        <v>108.44693215925132</v>
      </c>
      <c r="AD25" s="266"/>
      <c r="AE25" s="268"/>
    </row>
    <row r="26" spans="1:31" s="288" customFormat="1" ht="20.25" customHeight="1">
      <c r="A26" s="376" t="s">
        <v>18</v>
      </c>
      <c r="B26" s="270">
        <v>120.5</v>
      </c>
      <c r="C26" s="270"/>
      <c r="D26" s="270">
        <f>D25/B25*100</f>
        <v>131.61345562643382</v>
      </c>
      <c r="E26" s="270"/>
      <c r="F26" s="270">
        <f>F25/D49*100</f>
        <v>101.62695156323996</v>
      </c>
      <c r="G26" s="270"/>
      <c r="H26" s="270">
        <f>H25/F49*100</f>
        <v>100.80641471544243</v>
      </c>
      <c r="I26" s="270"/>
      <c r="J26" s="270">
        <f>J25/H49*100</f>
        <v>79.35987104468263</v>
      </c>
      <c r="K26" s="270"/>
      <c r="L26" s="270">
        <f>L25/J49*100</f>
        <v>85.75822780998742</v>
      </c>
      <c r="M26" s="270"/>
      <c r="N26" s="270">
        <f>N25/L49*100</f>
        <v>88.8938651090693</v>
      </c>
      <c r="O26" s="270"/>
      <c r="P26" s="270">
        <f>P25/N49*100</f>
        <v>90.65451073823417</v>
      </c>
      <c r="Q26" s="270"/>
      <c r="R26" s="271">
        <f>R25/P49*100</f>
        <v>89.18499737284037</v>
      </c>
      <c r="S26" s="271"/>
      <c r="T26" s="271"/>
      <c r="U26" s="271">
        <f>U25/R49*100</f>
        <v>86.85150856530079</v>
      </c>
      <c r="V26" s="272"/>
      <c r="W26" s="272"/>
      <c r="X26" s="271">
        <f>X25/U49*100</f>
        <v>85.37478045930797</v>
      </c>
      <c r="Y26" s="272"/>
      <c r="Z26" s="272"/>
      <c r="AA26" s="271"/>
      <c r="AB26" s="272">
        <v>86.44710925093479</v>
      </c>
      <c r="AC26" s="271"/>
      <c r="AD26" s="271"/>
      <c r="AE26" s="271"/>
    </row>
    <row r="27" spans="1:31" s="269" customFormat="1" ht="20.25" customHeight="1">
      <c r="A27" s="373" t="s">
        <v>26</v>
      </c>
      <c r="B27" s="263">
        <v>68.630928</v>
      </c>
      <c r="C27" s="264">
        <v>117.329588684404</v>
      </c>
      <c r="D27" s="263">
        <v>93.327899</v>
      </c>
      <c r="E27" s="264">
        <f>D27/B27*100</f>
        <v>135.98519169083653</v>
      </c>
      <c r="F27" s="263">
        <v>130.133088</v>
      </c>
      <c r="G27" s="264">
        <f>F27/D27*100</f>
        <v>139.43642725740563</v>
      </c>
      <c r="H27" s="265">
        <v>197.275759</v>
      </c>
      <c r="I27" s="264">
        <f>H27/F27*100</f>
        <v>151.59538748515675</v>
      </c>
      <c r="J27" s="279">
        <v>192.368653</v>
      </c>
      <c r="K27" s="264">
        <f>J27/H27*100</f>
        <v>97.51256513984569</v>
      </c>
      <c r="L27" s="279">
        <v>172.891645</v>
      </c>
      <c r="M27" s="264">
        <f>L27/J27*100</f>
        <v>89.87516536802907</v>
      </c>
      <c r="N27" s="279">
        <v>185.664959</v>
      </c>
      <c r="O27" s="264">
        <f>N27/L27*100</f>
        <v>107.38804584802233</v>
      </c>
      <c r="P27" s="279">
        <v>225.025019</v>
      </c>
      <c r="Q27" s="264">
        <f>P27/N27*100</f>
        <v>121.19950916532396</v>
      </c>
      <c r="R27" s="280">
        <v>242.55418</v>
      </c>
      <c r="S27" s="267">
        <f>R27/P27*100</f>
        <v>107.7898720230749</v>
      </c>
      <c r="T27" s="267"/>
      <c r="U27" s="280">
        <v>264.906955</v>
      </c>
      <c r="V27" s="268">
        <f>U27/R27*100</f>
        <v>109.21558020562662</v>
      </c>
      <c r="W27" s="268"/>
      <c r="X27" s="280">
        <v>293.59967</v>
      </c>
      <c r="Y27" s="268">
        <f>X27/U27*100</f>
        <v>110.83124261497778</v>
      </c>
      <c r="Z27" s="268"/>
      <c r="AA27" s="281"/>
      <c r="AB27" s="348">
        <v>287.8</v>
      </c>
      <c r="AC27" s="347">
        <v>98</v>
      </c>
      <c r="AD27" s="266"/>
      <c r="AE27" s="282"/>
    </row>
    <row r="28" spans="1:31" s="288" customFormat="1" ht="20.25" customHeight="1">
      <c r="A28" s="376" t="s">
        <v>18</v>
      </c>
      <c r="B28" s="270">
        <v>112.89160999188599</v>
      </c>
      <c r="C28" s="270"/>
      <c r="D28" s="270">
        <f>D27/D19*100</f>
        <v>113.18462748127378</v>
      </c>
      <c r="E28" s="270"/>
      <c r="F28" s="270">
        <f>F27/F19*100</f>
        <v>121.46906179963611</v>
      </c>
      <c r="G28" s="270"/>
      <c r="H28" s="270">
        <f>H27/H19*100</f>
        <v>136.3625721235303</v>
      </c>
      <c r="I28" s="270"/>
      <c r="J28" s="270">
        <f>J27/J19*100</f>
        <v>134.2936838223133</v>
      </c>
      <c r="K28" s="270"/>
      <c r="L28" s="270">
        <f>L27/L19*100</f>
        <v>113.83474728320809</v>
      </c>
      <c r="M28" s="270"/>
      <c r="N28" s="270">
        <f>N27/N19*100</f>
        <v>106.47900683604952</v>
      </c>
      <c r="O28" s="270"/>
      <c r="P28" s="270">
        <f>P27/P19*100</f>
        <v>117.42348735261609</v>
      </c>
      <c r="Q28" s="270"/>
      <c r="R28" s="271">
        <f>R27/R19*100</f>
        <v>118.22837624178477</v>
      </c>
      <c r="S28" s="271"/>
      <c r="T28" s="271"/>
      <c r="U28" s="271">
        <f>U27/U19*100</f>
        <v>120.00003143746143</v>
      </c>
      <c r="V28" s="272"/>
      <c r="W28" s="272"/>
      <c r="X28" s="271">
        <f>X27/X19*100</f>
        <v>126.12915794945378</v>
      </c>
      <c r="Y28" s="272"/>
      <c r="Z28" s="272"/>
      <c r="AA28" s="271"/>
      <c r="AB28" s="272">
        <f>AB27/AB19%</f>
        <v>114.25479233151366</v>
      </c>
      <c r="AC28" s="271"/>
      <c r="AD28" s="271"/>
      <c r="AE28" s="271"/>
    </row>
    <row r="29" spans="1:31" s="269" customFormat="1" ht="20.25" customHeight="1">
      <c r="A29" s="373" t="s">
        <v>27</v>
      </c>
      <c r="B29" s="263">
        <v>57.109718</v>
      </c>
      <c r="C29" s="264">
        <v>126.65637797519209</v>
      </c>
      <c r="D29" s="263">
        <v>73.588545</v>
      </c>
      <c r="E29" s="264">
        <f>D29/B29*100</f>
        <v>128.85468108947762</v>
      </c>
      <c r="F29" s="263">
        <v>100.285794</v>
      </c>
      <c r="G29" s="264">
        <f>F29/D29*100</f>
        <v>136.27908256645108</v>
      </c>
      <c r="H29" s="265">
        <v>128.037661</v>
      </c>
      <c r="I29" s="264">
        <f>H29/F29*100</f>
        <v>127.67277985553969</v>
      </c>
      <c r="J29" s="263">
        <v>120.903783</v>
      </c>
      <c r="K29" s="264">
        <f>J29/H29*100</f>
        <v>94.4282971554752</v>
      </c>
      <c r="L29" s="263">
        <v>136.977092</v>
      </c>
      <c r="M29" s="264">
        <f>L29/J29*100</f>
        <v>113.29429783020106</v>
      </c>
      <c r="N29" s="263">
        <v>155.95946</v>
      </c>
      <c r="O29" s="264">
        <f>N29/L29*100</f>
        <v>113.85806029522077</v>
      </c>
      <c r="P29" s="263">
        <v>173.931572</v>
      </c>
      <c r="Q29" s="264">
        <f>P29/N29*100</f>
        <v>111.5235792686125</v>
      </c>
      <c r="R29" s="266">
        <v>188.882862</v>
      </c>
      <c r="S29" s="267">
        <f>R29/P29*100</f>
        <v>108.5960759326662</v>
      </c>
      <c r="T29" s="267"/>
      <c r="U29" s="266">
        <v>194.654518</v>
      </c>
      <c r="V29" s="268">
        <f>U29/R29*100</f>
        <v>103.05568008599954</v>
      </c>
      <c r="W29" s="268"/>
      <c r="X29" s="266">
        <v>206.079176</v>
      </c>
      <c r="Y29" s="268">
        <f>X29/U29*100</f>
        <v>105.86919744652421</v>
      </c>
      <c r="Z29" s="268"/>
      <c r="AA29" s="267"/>
      <c r="AB29" s="348">
        <v>236.1</v>
      </c>
      <c r="AC29" s="272">
        <f>AB29/X29%</f>
        <v>114.56761647765906</v>
      </c>
      <c r="AD29" s="266"/>
      <c r="AE29" s="268"/>
    </row>
    <row r="30" spans="1:31" s="288" customFormat="1" ht="20.25" customHeight="1">
      <c r="A30" s="376" t="s">
        <v>18</v>
      </c>
      <c r="B30" s="270">
        <v>83.21280166865877</v>
      </c>
      <c r="C30" s="270"/>
      <c r="D30" s="270">
        <f>D29/D27*100</f>
        <v>78.84946065270364</v>
      </c>
      <c r="E30" s="270"/>
      <c r="F30" s="270">
        <f>F29/F27*100</f>
        <v>77.06402387070075</v>
      </c>
      <c r="G30" s="270"/>
      <c r="H30" s="270">
        <f>H29/H27*100</f>
        <v>64.90288601550888</v>
      </c>
      <c r="I30" s="270"/>
      <c r="J30" s="270">
        <f>J29/J27*100</f>
        <v>62.85004397260088</v>
      </c>
      <c r="K30" s="283"/>
      <c r="L30" s="270">
        <f>L29/L27*100</f>
        <v>79.22713211503077</v>
      </c>
      <c r="M30" s="283"/>
      <c r="N30" s="270">
        <f>N29/N27*100</f>
        <v>84.00048174949372</v>
      </c>
      <c r="O30" s="283"/>
      <c r="P30" s="270">
        <f>P29/P27*100</f>
        <v>77.29432610335654</v>
      </c>
      <c r="Q30" s="270"/>
      <c r="R30" s="271">
        <f>R29/R27*100</f>
        <v>77.87244153038301</v>
      </c>
      <c r="S30" s="271"/>
      <c r="T30" s="271"/>
      <c r="U30" s="271">
        <f>U29/U27*100</f>
        <v>73.48033501045678</v>
      </c>
      <c r="V30" s="284"/>
      <c r="W30" s="284"/>
      <c r="X30" s="271">
        <f>X29/X27*100</f>
        <v>70.19053393350202</v>
      </c>
      <c r="Y30" s="284"/>
      <c r="Z30" s="284"/>
      <c r="AA30" s="271"/>
      <c r="AB30" s="272">
        <f>AB29/AB27%</f>
        <v>82.0361362056984</v>
      </c>
      <c r="AC30" s="271"/>
      <c r="AD30" s="271"/>
      <c r="AE30" s="271"/>
    </row>
    <row r="31" spans="1:31" s="269" customFormat="1" ht="20.25" customHeight="1">
      <c r="A31" s="373" t="s">
        <v>28</v>
      </c>
      <c r="B31" s="263">
        <v>57.770124</v>
      </c>
      <c r="C31" s="264">
        <v>125.99829827416944</v>
      </c>
      <c r="D31" s="263">
        <v>73.022067</v>
      </c>
      <c r="E31" s="264">
        <f>D31/B31*100</f>
        <v>126.40109098606057</v>
      </c>
      <c r="F31" s="263">
        <v>95.799761</v>
      </c>
      <c r="G31" s="264">
        <f>F31/D31*100</f>
        <v>131.1928913214686</v>
      </c>
      <c r="H31" s="265">
        <v>128.353568</v>
      </c>
      <c r="I31" s="264">
        <f>H31/F31*100</f>
        <v>133.9810941699531</v>
      </c>
      <c r="J31" s="263">
        <v>122.76677</v>
      </c>
      <c r="K31" s="264">
        <f>J31/H31*100</f>
        <v>95.64733720530465</v>
      </c>
      <c r="L31" s="263">
        <v>137.305232</v>
      </c>
      <c r="M31" s="264">
        <f>L31/J31*100</f>
        <v>111.84234300535887</v>
      </c>
      <c r="N31" s="263">
        <v>150.973062</v>
      </c>
      <c r="O31" s="264">
        <f>N31/L31*100</f>
        <v>109.95434026869421</v>
      </c>
      <c r="P31" s="263">
        <v>160.588189</v>
      </c>
      <c r="Q31" s="264">
        <f>P31/N31*100</f>
        <v>106.36876994652198</v>
      </c>
      <c r="R31" s="266">
        <v>183.95262</v>
      </c>
      <c r="S31" s="267">
        <f>R31/P31*100</f>
        <v>114.5492835715334</v>
      </c>
      <c r="T31" s="267"/>
      <c r="U31" s="266">
        <v>199.261413</v>
      </c>
      <c r="V31" s="268">
        <f>U31/R31*100</f>
        <v>108.32213914648239</v>
      </c>
      <c r="W31" s="268"/>
      <c r="X31" s="266">
        <v>207.750959</v>
      </c>
      <c r="Y31" s="268">
        <f>X31/U31*100</f>
        <v>104.26050677458561</v>
      </c>
      <c r="Z31" s="268"/>
      <c r="AA31" s="267"/>
      <c r="AB31" s="348">
        <v>228.4</v>
      </c>
      <c r="AC31" s="272">
        <v>109.9</v>
      </c>
      <c r="AD31" s="266"/>
      <c r="AE31" s="268"/>
    </row>
    <row r="32" spans="1:31" s="288" customFormat="1" ht="20.25" customHeight="1">
      <c r="A32" s="376" t="s">
        <v>18</v>
      </c>
      <c r="B32" s="270">
        <v>101.15638112588825</v>
      </c>
      <c r="C32" s="270"/>
      <c r="D32" s="270">
        <f>D31/D29*100</f>
        <v>99.2302089951636</v>
      </c>
      <c r="E32" s="270"/>
      <c r="F32" s="270">
        <f>F31/F29*100</f>
        <v>95.52675127645696</v>
      </c>
      <c r="G32" s="270"/>
      <c r="H32" s="287"/>
      <c r="I32" s="270"/>
      <c r="J32" s="270">
        <f>J31/J29*100</f>
        <v>101.54088396059532</v>
      </c>
      <c r="K32" s="283"/>
      <c r="L32" s="270">
        <f>L31/L29*100</f>
        <v>100.23955830512155</v>
      </c>
      <c r="M32" s="283"/>
      <c r="N32" s="270">
        <f>N31/N29*100</f>
        <v>96.8027601531834</v>
      </c>
      <c r="O32" s="283"/>
      <c r="P32" s="270">
        <f>P31/P29*100</f>
        <v>92.32837210256457</v>
      </c>
      <c r="Q32" s="270"/>
      <c r="R32" s="271">
        <f>R31/R29*100</f>
        <v>97.3897885981842</v>
      </c>
      <c r="S32" s="271"/>
      <c r="T32" s="271"/>
      <c r="U32" s="271">
        <f>U31/U29*100</f>
        <v>102.36670335080535</v>
      </c>
      <c r="V32" s="284"/>
      <c r="W32" s="284"/>
      <c r="X32" s="271"/>
      <c r="Y32" s="284"/>
      <c r="Z32" s="284"/>
      <c r="AA32" s="271"/>
      <c r="AB32" s="272">
        <f>AB31/AB29%</f>
        <v>96.73867005506143</v>
      </c>
      <c r="AC32" s="271"/>
      <c r="AD32" s="271"/>
      <c r="AE32" s="271"/>
    </row>
    <row r="33" spans="1:31" ht="20.25" customHeight="1">
      <c r="A33" s="375" t="s">
        <v>10</v>
      </c>
      <c r="B33" s="263">
        <v>183.51076999999998</v>
      </c>
      <c r="C33" s="264">
        <v>122.80361312665072</v>
      </c>
      <c r="D33" s="263">
        <f>D27+D29+D31</f>
        <v>239.938511</v>
      </c>
      <c r="E33" s="264">
        <f>D33/B33*100</f>
        <v>130.7490078102773</v>
      </c>
      <c r="F33" s="263">
        <f>F27+F29+F31</f>
        <v>326.218643</v>
      </c>
      <c r="G33" s="264">
        <f>F33/D33*100</f>
        <v>135.9592679142699</v>
      </c>
      <c r="H33" s="265">
        <f>H27+H29+H31</f>
        <v>453.666988</v>
      </c>
      <c r="I33" s="264">
        <f>H33/F33*100</f>
        <v>139.06838181532132</v>
      </c>
      <c r="J33" s="263">
        <f>J27+J29+J31</f>
        <v>436.039206</v>
      </c>
      <c r="K33" s="264">
        <f>J33/H33*100</f>
        <v>96.11437850531897</v>
      </c>
      <c r="L33" s="263">
        <f>L27+L29+L31</f>
        <v>447.173969</v>
      </c>
      <c r="M33" s="264">
        <f>L33/J33*100</f>
        <v>102.5536150985469</v>
      </c>
      <c r="N33" s="263">
        <f>N27+N29+N31</f>
        <v>492.597481</v>
      </c>
      <c r="O33" s="264">
        <f>N33/L33*100</f>
        <v>110.15790612802867</v>
      </c>
      <c r="P33" s="263">
        <f>P27+P29+P31</f>
        <v>559.54478</v>
      </c>
      <c r="Q33" s="264">
        <f>P33/N33*100</f>
        <v>113.59067018858748</v>
      </c>
      <c r="R33" s="266">
        <f>R27+R29+R31</f>
        <v>615.389662</v>
      </c>
      <c r="S33" s="267">
        <f>R33/P33*100</f>
        <v>109.98041336387772</v>
      </c>
      <c r="T33" s="268">
        <f>R33/R51*100</f>
        <v>24.637267275202177</v>
      </c>
      <c r="U33" s="266">
        <f>U27+U29+U31</f>
        <v>658.8228859999999</v>
      </c>
      <c r="V33" s="268">
        <f>U33/R33*100</f>
        <v>107.05784102041022</v>
      </c>
      <c r="W33" s="268">
        <f>U33/U51*100</f>
        <v>24.50350498207367</v>
      </c>
      <c r="X33" s="266">
        <f>X27+X29+X31</f>
        <v>707.429805</v>
      </c>
      <c r="Y33" s="268">
        <f>X33/U33*100</f>
        <v>107.37784312489715</v>
      </c>
      <c r="Z33" s="274">
        <f>Z51*Z36/100</f>
        <v>750.156114675</v>
      </c>
      <c r="AA33" s="274">
        <f>Z33/X33*100</f>
        <v>106.03965359856447</v>
      </c>
      <c r="AB33" s="273">
        <v>752.3</v>
      </c>
      <c r="AC33" s="268">
        <f>AB33/X33%</f>
        <v>106.34270632688427</v>
      </c>
      <c r="AD33" s="266"/>
      <c r="AE33" s="268"/>
    </row>
    <row r="34" spans="1:31" ht="20.25" customHeight="1" hidden="1">
      <c r="A34" s="375"/>
      <c r="B34" s="263"/>
      <c r="C34" s="264"/>
      <c r="D34" s="263"/>
      <c r="E34" s="264"/>
      <c r="F34" s="263"/>
      <c r="G34" s="264"/>
      <c r="H34" s="265"/>
      <c r="I34" s="264"/>
      <c r="J34" s="263"/>
      <c r="K34" s="264"/>
      <c r="L34" s="263">
        <f>L33/L51*100</f>
        <v>24.98690945270232</v>
      </c>
      <c r="M34" s="264"/>
      <c r="N34" s="263">
        <f>N33/N51*100</f>
        <v>24.693220915394804</v>
      </c>
      <c r="O34" s="264"/>
      <c r="P34" s="263">
        <f>P33/P51*100</f>
        <v>24.75494215750849</v>
      </c>
      <c r="Q34" s="264"/>
      <c r="R34" s="266">
        <f>R33/R51*100</f>
        <v>24.637267275202177</v>
      </c>
      <c r="S34" s="267"/>
      <c r="T34" s="267"/>
      <c r="U34" s="266">
        <f>U33/U51*100</f>
        <v>24.50350498207367</v>
      </c>
      <c r="V34" s="268"/>
      <c r="W34" s="268"/>
      <c r="X34" s="266"/>
      <c r="Y34" s="268"/>
      <c r="Z34" s="268"/>
      <c r="AA34" s="267"/>
      <c r="AB34" s="273"/>
      <c r="AC34" s="267"/>
      <c r="AD34" s="266"/>
      <c r="AE34" s="267"/>
    </row>
    <row r="35" spans="1:31" s="288" customFormat="1" ht="20.25" customHeight="1">
      <c r="A35" s="376" t="s">
        <v>18</v>
      </c>
      <c r="B35" s="270">
        <v>122.8</v>
      </c>
      <c r="C35" s="270"/>
      <c r="D35" s="270">
        <f>D33/D21*100</f>
        <v>107.2636819768112</v>
      </c>
      <c r="E35" s="270"/>
      <c r="F35" s="270"/>
      <c r="G35" s="270"/>
      <c r="H35" s="287"/>
      <c r="I35" s="270"/>
      <c r="J35" s="270">
        <f>J33/J21*100</f>
        <v>108.76330985134253</v>
      </c>
      <c r="K35" s="270"/>
      <c r="L35" s="270">
        <f>L33/L21*100</f>
        <v>102.76864976869237</v>
      </c>
      <c r="M35" s="270"/>
      <c r="N35" s="270">
        <f>N33/N21*100</f>
        <v>101.12069087552999</v>
      </c>
      <c r="O35" s="270"/>
      <c r="P35" s="270">
        <f>P33/P21*100</f>
        <v>102.03300884242294</v>
      </c>
      <c r="Q35" s="270"/>
      <c r="R35" s="271">
        <f>R33/R21*100</f>
        <v>100.52599944871821</v>
      </c>
      <c r="S35" s="271"/>
      <c r="T35" s="271"/>
      <c r="U35" s="271">
        <f>U33/U21*100</f>
        <v>101.39229859564709</v>
      </c>
      <c r="V35" s="272"/>
      <c r="W35" s="272"/>
      <c r="X35" s="271">
        <f>X33/X21*100</f>
        <v>104.8234561540134</v>
      </c>
      <c r="Y35" s="272"/>
      <c r="Z35" s="272"/>
      <c r="AA35" s="271"/>
      <c r="AB35" s="272">
        <f>AB33/AB21%</f>
        <v>102.50052154617028</v>
      </c>
      <c r="AC35" s="271"/>
      <c r="AD35" s="271"/>
      <c r="AE35" s="271"/>
    </row>
    <row r="36" spans="1:31" s="277" customFormat="1" ht="12.75" customHeight="1" hidden="1">
      <c r="A36" s="374" t="s">
        <v>169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6">
        <f>R33/R51*100</f>
        <v>24.637267275202177</v>
      </c>
      <c r="S36" s="275"/>
      <c r="T36" s="275"/>
      <c r="U36" s="276">
        <f>U33/U51*100</f>
        <v>24.50350498207367</v>
      </c>
      <c r="V36" s="276"/>
      <c r="W36" s="276"/>
      <c r="X36" s="276">
        <f>X33/X51*100</f>
        <v>25.206765792832268</v>
      </c>
      <c r="Y36" s="276"/>
      <c r="Z36" s="276">
        <v>25.5</v>
      </c>
      <c r="AA36" s="275"/>
      <c r="AB36" s="346"/>
      <c r="AC36" s="275"/>
      <c r="AD36" s="278"/>
      <c r="AE36" s="275"/>
    </row>
    <row r="37" spans="1:31" ht="20.25" customHeight="1">
      <c r="A37" s="375" t="s">
        <v>29</v>
      </c>
      <c r="B37" s="263">
        <v>183.51076999999998</v>
      </c>
      <c r="C37" s="264">
        <v>122.80361312665072</v>
      </c>
      <c r="D37" s="263">
        <f>D30+D32+D34</f>
        <v>178.07966964786723</v>
      </c>
      <c r="E37" s="264">
        <f>D37/B37*100</f>
        <v>97.04044599010034</v>
      </c>
      <c r="F37" s="263">
        <f>F30+F32+F34</f>
        <v>172.59077514715773</v>
      </c>
      <c r="G37" s="264">
        <f>F37/D37*100</f>
        <v>96.91773097312951</v>
      </c>
      <c r="H37" s="265">
        <f>H30+H32+H34</f>
        <v>64.90288601550888</v>
      </c>
      <c r="I37" s="264">
        <f>H37/F37*100</f>
        <v>37.60507243806635</v>
      </c>
      <c r="J37" s="263">
        <f>J30+J32+J34</f>
        <v>164.3909279331962</v>
      </c>
      <c r="K37" s="264">
        <f>J37/H37*100</f>
        <v>253.28754701896327</v>
      </c>
      <c r="L37" s="263">
        <f>L30+L32+L34</f>
        <v>204.45359987285462</v>
      </c>
      <c r="M37" s="264">
        <f>L37/J37*100</f>
        <v>124.37036668832404</v>
      </c>
      <c r="N37" s="263">
        <f>N25+N33</f>
        <v>1377.870462</v>
      </c>
      <c r="O37" s="264">
        <f>N37/L37*100</f>
        <v>673.9281983085007</v>
      </c>
      <c r="P37" s="263">
        <f>P25+P33</f>
        <v>1565.443886</v>
      </c>
      <c r="Q37" s="264">
        <f>P37/N37*100</f>
        <v>113.6132843524154</v>
      </c>
      <c r="R37" s="266">
        <f>R33+R25</f>
        <v>1734.158851</v>
      </c>
      <c r="S37" s="267">
        <f>R37/P37*100</f>
        <v>110.77745210217007</v>
      </c>
      <c r="T37" s="267"/>
      <c r="U37" s="266">
        <f>U25+U33</f>
        <v>1856.5189489999998</v>
      </c>
      <c r="V37" s="268">
        <f>U37/R37*100</f>
        <v>107.05587599022091</v>
      </c>
      <c r="W37" s="268"/>
      <c r="X37" s="266">
        <f>X33+X25</f>
        <v>1952.282753</v>
      </c>
      <c r="Y37" s="268">
        <f>X37/U37*100</f>
        <v>105.15824543840948</v>
      </c>
      <c r="Z37" s="268"/>
      <c r="AA37" s="267"/>
      <c r="AB37" s="273">
        <f>AB33+AB25</f>
        <v>2102.304832</v>
      </c>
      <c r="AC37" s="268">
        <f>AB37/X37%</f>
        <v>107.68444421124278</v>
      </c>
      <c r="AD37" s="266"/>
      <c r="AE37" s="268"/>
    </row>
    <row r="38" spans="1:31" ht="20.25" customHeight="1" hidden="1">
      <c r="A38" s="375"/>
      <c r="B38" s="263"/>
      <c r="C38" s="264"/>
      <c r="D38" s="263"/>
      <c r="E38" s="264"/>
      <c r="F38" s="263"/>
      <c r="G38" s="264"/>
      <c r="H38" s="265"/>
      <c r="I38" s="264"/>
      <c r="J38" s="263"/>
      <c r="K38" s="264"/>
      <c r="L38" s="263" t="e">
        <f>L37/L54*100</f>
        <v>#DIV/0!</v>
      </c>
      <c r="M38" s="264"/>
      <c r="N38" s="263" t="e">
        <f>N37/N54*100</f>
        <v>#DIV/0!</v>
      </c>
      <c r="O38" s="264"/>
      <c r="P38" s="263" t="e">
        <f>P37/P54*100</f>
        <v>#DIV/0!</v>
      </c>
      <c r="Q38" s="264"/>
      <c r="R38" s="266" t="e">
        <f>R37/R54*100</f>
        <v>#DIV/0!</v>
      </c>
      <c r="S38" s="267"/>
      <c r="T38" s="267"/>
      <c r="U38" s="266" t="e">
        <f>U37/U54*100</f>
        <v>#DIV/0!</v>
      </c>
      <c r="V38" s="268"/>
      <c r="W38" s="268"/>
      <c r="X38" s="266"/>
      <c r="Y38" s="268"/>
      <c r="Z38" s="268"/>
      <c r="AA38" s="267"/>
      <c r="AB38" s="273"/>
      <c r="AC38" s="267"/>
      <c r="AD38" s="266"/>
      <c r="AE38" s="267"/>
    </row>
    <row r="39" spans="1:31" s="288" customFormat="1" ht="20.25" customHeight="1">
      <c r="A39" s="376" t="s">
        <v>18</v>
      </c>
      <c r="B39" s="270">
        <v>122.8</v>
      </c>
      <c r="C39" s="270"/>
      <c r="D39" s="270">
        <f>D37/D25*100</f>
        <v>44.47751688392757</v>
      </c>
      <c r="E39" s="270"/>
      <c r="F39" s="270"/>
      <c r="G39" s="270"/>
      <c r="H39" s="287"/>
      <c r="I39" s="270"/>
      <c r="J39" s="270">
        <f>J37/J25*100</f>
        <v>22.23076939098223</v>
      </c>
      <c r="K39" s="270"/>
      <c r="L39" s="270">
        <f>L37/L25*100</f>
        <v>25.757719181068445</v>
      </c>
      <c r="M39" s="270"/>
      <c r="N39" s="270">
        <f>N37/N25*100</f>
        <v>155.64356888465795</v>
      </c>
      <c r="O39" s="270"/>
      <c r="P39" s="270">
        <f>P37/P25*100</f>
        <v>155.62633236896426</v>
      </c>
      <c r="Q39" s="270"/>
      <c r="R39" s="271">
        <f>R37/R25*100</f>
        <v>155.00595369006004</v>
      </c>
      <c r="S39" s="271"/>
      <c r="T39" s="271"/>
      <c r="U39" s="271">
        <f>U37/U25*100</f>
        <v>155.00751871470416</v>
      </c>
      <c r="V39" s="272"/>
      <c r="W39" s="272"/>
      <c r="X39" s="271">
        <f>X37/X25*100</f>
        <v>156.8283833151994</v>
      </c>
      <c r="Y39" s="272"/>
      <c r="Z39" s="272"/>
      <c r="AA39" s="271"/>
      <c r="AB39" s="347">
        <f>AB37/AB25%</f>
        <v>155.72572646910345</v>
      </c>
      <c r="AC39" s="271"/>
      <c r="AD39" s="285"/>
      <c r="AE39" s="271"/>
    </row>
    <row r="40" spans="1:31" s="269" customFormat="1" ht="20.25" customHeight="1">
      <c r="A40" s="373" t="s">
        <v>30</v>
      </c>
      <c r="B40" s="263">
        <v>58.740211</v>
      </c>
      <c r="C40" s="264">
        <v>127.80379112027063</v>
      </c>
      <c r="D40" s="263">
        <v>77.924765</v>
      </c>
      <c r="E40" s="264">
        <f>D40/B40*100</f>
        <v>132.66000185120205</v>
      </c>
      <c r="F40" s="263">
        <v>107.429001</v>
      </c>
      <c r="G40" s="264">
        <f>F40/D40*100</f>
        <v>137.86246387781858</v>
      </c>
      <c r="H40" s="265">
        <v>138.005147</v>
      </c>
      <c r="I40" s="264">
        <f>H40/F40*100</f>
        <v>128.46172422286602</v>
      </c>
      <c r="J40" s="263">
        <v>130.816317</v>
      </c>
      <c r="K40" s="264">
        <f>J40/H40*100</f>
        <v>94.79089718298695</v>
      </c>
      <c r="L40" s="263">
        <v>142.218485</v>
      </c>
      <c r="M40" s="264">
        <f>L40/J40*100</f>
        <v>108.71616650085019</v>
      </c>
      <c r="N40" s="263">
        <v>156.318331</v>
      </c>
      <c r="O40" s="264">
        <f>N40/L40*100</f>
        <v>109.91421473797868</v>
      </c>
      <c r="P40" s="263">
        <v>183.480464</v>
      </c>
      <c r="Q40" s="264">
        <f>P40/N40*100</f>
        <v>117.37616620279807</v>
      </c>
      <c r="R40" s="266">
        <v>202.103839</v>
      </c>
      <c r="S40" s="267">
        <f>R40/P40*100</f>
        <v>110.15005880953079</v>
      </c>
      <c r="T40" s="267"/>
      <c r="U40" s="266">
        <v>221.538218</v>
      </c>
      <c r="V40" s="268">
        <f>U40/R40*100</f>
        <v>109.61603653654497</v>
      </c>
      <c r="W40" s="268"/>
      <c r="X40" s="266">
        <v>224.923955</v>
      </c>
      <c r="Y40" s="268">
        <f>X40/U40*100</f>
        <v>101.52828574255301</v>
      </c>
      <c r="Z40" s="268"/>
      <c r="AA40" s="286"/>
      <c r="AB40" s="348">
        <v>240.27</v>
      </c>
      <c r="AC40" s="272">
        <v>106.82277038921889</v>
      </c>
      <c r="AD40" s="266"/>
      <c r="AE40" s="268"/>
    </row>
    <row r="41" spans="1:31" s="288" customFormat="1" ht="20.25" customHeight="1">
      <c r="A41" s="376" t="s">
        <v>18</v>
      </c>
      <c r="B41" s="270">
        <v>101.6792191756417</v>
      </c>
      <c r="C41" s="270"/>
      <c r="D41" s="270">
        <f>D40/D31*100</f>
        <v>106.7139950995909</v>
      </c>
      <c r="E41" s="270"/>
      <c r="F41" s="270">
        <f>F40/F31*100</f>
        <v>112.13911170404694</v>
      </c>
      <c r="G41" s="270"/>
      <c r="H41" s="287"/>
      <c r="I41" s="270"/>
      <c r="J41" s="270">
        <f>J40/J31*100</f>
        <v>106.55677998207496</v>
      </c>
      <c r="K41" s="283"/>
      <c r="L41" s="270">
        <f>L40/L31*100</f>
        <v>103.57834361330092</v>
      </c>
      <c r="M41" s="283"/>
      <c r="N41" s="270">
        <f>N40/N31*100</f>
        <v>103.5405448688588</v>
      </c>
      <c r="O41" s="283"/>
      <c r="P41" s="270">
        <f>P40/P31*100</f>
        <v>114.25526692999821</v>
      </c>
      <c r="Q41" s="270"/>
      <c r="R41" s="271">
        <f>R40/R31*100</f>
        <v>109.86733377322922</v>
      </c>
      <c r="S41" s="271"/>
      <c r="T41" s="271"/>
      <c r="U41" s="271">
        <f>U40/U31*100</f>
        <v>111.17968836244276</v>
      </c>
      <c r="V41" s="284"/>
      <c r="W41" s="284"/>
      <c r="X41" s="271">
        <f>X40/X31*100</f>
        <v>108.2661452359409</v>
      </c>
      <c r="Y41" s="284"/>
      <c r="Z41" s="284"/>
      <c r="AA41" s="271"/>
      <c r="AB41" s="272">
        <v>105.20414523510406</v>
      </c>
      <c r="AC41" s="272"/>
      <c r="AD41" s="271"/>
      <c r="AE41" s="272"/>
    </row>
    <row r="42" spans="1:31" s="269" customFormat="1" ht="20.25" customHeight="1">
      <c r="A42" s="373" t="s">
        <v>31</v>
      </c>
      <c r="B42" s="263">
        <v>60.515389000000006</v>
      </c>
      <c r="C42" s="264">
        <v>125.03182903747474</v>
      </c>
      <c r="D42" s="263">
        <v>79.952488</v>
      </c>
      <c r="E42" s="264">
        <f>D42/B42*100</f>
        <v>132.11926639024</v>
      </c>
      <c r="F42" s="263">
        <v>112.039204</v>
      </c>
      <c r="G42" s="264">
        <f>F42/D42*100</f>
        <v>140.13222953111853</v>
      </c>
      <c r="H42" s="265">
        <v>124.99795</v>
      </c>
      <c r="I42" s="264">
        <f>H42/F42*100</f>
        <v>111.56626032437717</v>
      </c>
      <c r="J42" s="263">
        <v>130.670404</v>
      </c>
      <c r="K42" s="264">
        <f>J42/H42*100</f>
        <v>104.53803762381702</v>
      </c>
      <c r="L42" s="263">
        <v>148.165992</v>
      </c>
      <c r="M42" s="264">
        <f>L42/J42*100</f>
        <v>113.38909765672722</v>
      </c>
      <c r="N42" s="263">
        <v>164.165731</v>
      </c>
      <c r="O42" s="264">
        <f>N42/L42*100</f>
        <v>110.79852318607632</v>
      </c>
      <c r="P42" s="263">
        <v>190.393255</v>
      </c>
      <c r="Q42" s="264">
        <f>P42/N42*100</f>
        <v>115.97624780777178</v>
      </c>
      <c r="R42" s="266">
        <v>203.119281</v>
      </c>
      <c r="S42" s="267">
        <f>R42/P42*100</f>
        <v>106.68407397100279</v>
      </c>
      <c r="T42" s="267"/>
      <c r="U42" s="266">
        <v>205.059785</v>
      </c>
      <c r="V42" s="268">
        <f>U42/R42*100</f>
        <v>100.95535194416132</v>
      </c>
      <c r="W42" s="268"/>
      <c r="X42" s="266">
        <v>224.68483</v>
      </c>
      <c r="Y42" s="268">
        <f>X42/U42*100</f>
        <v>109.57040162701819</v>
      </c>
      <c r="Z42" s="268"/>
      <c r="AA42" s="267"/>
      <c r="AB42" s="348">
        <v>248.522</v>
      </c>
      <c r="AC42" s="272">
        <v>110.60915861564841</v>
      </c>
      <c r="AD42" s="266"/>
      <c r="AE42" s="268"/>
    </row>
    <row r="43" spans="1:31" s="288" customFormat="1" ht="20.25" customHeight="1">
      <c r="A43" s="376" t="s">
        <v>18</v>
      </c>
      <c r="B43" s="270">
        <v>103.02208311781516</v>
      </c>
      <c r="C43" s="270"/>
      <c r="D43" s="270">
        <f>D42/D40*100</f>
        <v>102.60215478352744</v>
      </c>
      <c r="E43" s="270"/>
      <c r="F43" s="270">
        <f>F42/F40*100</f>
        <v>104.2913952071471</v>
      </c>
      <c r="G43" s="270"/>
      <c r="H43" s="287"/>
      <c r="I43" s="270"/>
      <c r="J43" s="270">
        <f>J42/J40*100</f>
        <v>99.88845963305938</v>
      </c>
      <c r="K43" s="283"/>
      <c r="L43" s="270">
        <f>L42/L40*100</f>
        <v>104.1819507499324</v>
      </c>
      <c r="M43" s="283"/>
      <c r="N43" s="270">
        <f>N42/N40*100</f>
        <v>105.02014060014497</v>
      </c>
      <c r="O43" s="283"/>
      <c r="P43" s="270">
        <f>P42/P40*100</f>
        <v>103.76758966556787</v>
      </c>
      <c r="Q43" s="270"/>
      <c r="R43" s="271">
        <f>R42/R40*100</f>
        <v>100.50243578005463</v>
      </c>
      <c r="S43" s="271">
        <f>S42/S40*100</f>
        <v>96.85339719652687</v>
      </c>
      <c r="T43" s="271"/>
      <c r="U43" s="271">
        <f>U42/U40*100</f>
        <v>92.5618102606567</v>
      </c>
      <c r="V43" s="284"/>
      <c r="W43" s="284"/>
      <c r="X43" s="271">
        <f>X42/X40*100</f>
        <v>99.89368629055096</v>
      </c>
      <c r="Y43" s="284"/>
      <c r="Z43" s="284"/>
      <c r="AA43" s="271"/>
      <c r="AB43" s="272">
        <v>103.43446955508385</v>
      </c>
      <c r="AC43" s="272"/>
      <c r="AD43" s="271"/>
      <c r="AE43" s="272"/>
    </row>
    <row r="44" spans="1:31" s="269" customFormat="1" ht="20.25" customHeight="1">
      <c r="A44" s="373" t="s">
        <v>32</v>
      </c>
      <c r="B44" s="263">
        <v>100.393065</v>
      </c>
      <c r="C44" s="264">
        <v>128.77842468606647</v>
      </c>
      <c r="D44" s="263">
        <v>131.7</v>
      </c>
      <c r="E44" s="264">
        <f>D44/B44*100</f>
        <v>131.18436019460106</v>
      </c>
      <c r="F44" s="263">
        <v>182.245925</v>
      </c>
      <c r="G44" s="264">
        <f>F44/D44*100</f>
        <v>138.37959377372817</v>
      </c>
      <c r="H44" s="265">
        <v>215.129258</v>
      </c>
      <c r="I44" s="264">
        <f>H44/F44*100</f>
        <v>118.0433845091461</v>
      </c>
      <c r="J44" s="263">
        <v>228.048954</v>
      </c>
      <c r="K44" s="264">
        <f>J44/H44*100</f>
        <v>106.00555039333611</v>
      </c>
      <c r="L44" s="263">
        <v>258.317906</v>
      </c>
      <c r="M44" s="264">
        <f>L44/J44*100</f>
        <v>113.27300628618538</v>
      </c>
      <c r="N44" s="263">
        <v>296.514767</v>
      </c>
      <c r="O44" s="264">
        <f>N44/L44*100</f>
        <v>114.78676472392897</v>
      </c>
      <c r="P44" s="263">
        <v>321.018034</v>
      </c>
      <c r="Q44" s="264">
        <f>P44/N44*100</f>
        <v>108.26375942348936</v>
      </c>
      <c r="R44" s="266">
        <v>358.403061</v>
      </c>
      <c r="S44" s="267">
        <f>R44/P44*100</f>
        <v>111.6457715892684</v>
      </c>
      <c r="T44" s="267"/>
      <c r="U44" s="266">
        <v>372.682946</v>
      </c>
      <c r="V44" s="268">
        <f>U44/R44*100</f>
        <v>103.98430888401371</v>
      </c>
      <c r="W44" s="268"/>
      <c r="X44" s="266">
        <v>404.615517</v>
      </c>
      <c r="Y44" s="268">
        <f>X44/U44*100</f>
        <v>108.56829413385607</v>
      </c>
      <c r="Z44" s="268"/>
      <c r="AA44" s="267"/>
      <c r="AB44" s="348">
        <v>426.238666</v>
      </c>
      <c r="AC44" s="272">
        <v>105.34412252904279</v>
      </c>
      <c r="AD44" s="266"/>
      <c r="AE44" s="268"/>
    </row>
    <row r="45" spans="1:31" s="288" customFormat="1" ht="20.25" customHeight="1">
      <c r="A45" s="376" t="s">
        <v>18</v>
      </c>
      <c r="B45" s="270">
        <v>165.89675231204413</v>
      </c>
      <c r="C45" s="270"/>
      <c r="D45" s="270">
        <f>D44/D42*100</f>
        <v>164.7228288880766</v>
      </c>
      <c r="E45" s="270"/>
      <c r="F45" s="270">
        <f>F44/F42*100</f>
        <v>162.66263816012116</v>
      </c>
      <c r="G45" s="270"/>
      <c r="H45" s="287"/>
      <c r="I45" s="270"/>
      <c r="J45" s="270">
        <f>J44/J42*100</f>
        <v>174.52226902122382</v>
      </c>
      <c r="K45" s="270"/>
      <c r="L45" s="270">
        <f>L44/L42*100</f>
        <v>174.34358756225248</v>
      </c>
      <c r="M45" s="270"/>
      <c r="N45" s="270">
        <f>N44/N42*100</f>
        <v>180.6191616202775</v>
      </c>
      <c r="O45" s="270"/>
      <c r="P45" s="270">
        <f>P44/P42*100</f>
        <v>168.60788161849536</v>
      </c>
      <c r="Q45" s="270"/>
      <c r="R45" s="271">
        <f>R44/R42*100</f>
        <v>176.44955182762783</v>
      </c>
      <c r="S45" s="271">
        <f>S44/S42*100</f>
        <v>104.65083253158689</v>
      </c>
      <c r="T45" s="271"/>
      <c r="U45" s="271">
        <f>U44/U42*100</f>
        <v>181.74355639746722</v>
      </c>
      <c r="V45" s="272"/>
      <c r="W45" s="272"/>
      <c r="X45" s="271">
        <f>X44/X42*100</f>
        <v>180.08136864424716</v>
      </c>
      <c r="Y45" s="272"/>
      <c r="Z45" s="272"/>
      <c r="AA45" s="271"/>
      <c r="AB45" s="272">
        <v>171.50943015105304</v>
      </c>
      <c r="AC45" s="271"/>
      <c r="AD45" s="271"/>
      <c r="AE45" s="271"/>
    </row>
    <row r="46" spans="1:31" ht="20.25" customHeight="1">
      <c r="A46" s="375" t="s">
        <v>33</v>
      </c>
      <c r="B46" s="263">
        <v>219.648665</v>
      </c>
      <c r="C46" s="264">
        <v>127.46614763768508</v>
      </c>
      <c r="D46" s="263">
        <f>D40+D42+D44</f>
        <v>289.577253</v>
      </c>
      <c r="E46" s="264">
        <f>D46/B46*100</f>
        <v>131.83656408747123</v>
      </c>
      <c r="F46" s="263">
        <f>F44+F42+F40</f>
        <v>401.71412999999995</v>
      </c>
      <c r="G46" s="264">
        <f>F46/D46*100</f>
        <v>138.7243389590411</v>
      </c>
      <c r="H46" s="263">
        <f>H44+H42+H40</f>
        <v>478.13235499999996</v>
      </c>
      <c r="I46" s="264">
        <f>H46/F46*100</f>
        <v>119.02303635672462</v>
      </c>
      <c r="J46" s="263">
        <f>J44+J42+J40</f>
        <v>489.53567499999997</v>
      </c>
      <c r="K46" s="264">
        <f>J46/H46*100</f>
        <v>102.38497141654427</v>
      </c>
      <c r="L46" s="263">
        <f>L44+L42+L40</f>
        <v>548.7023829999999</v>
      </c>
      <c r="M46" s="264">
        <f>L46/J46*100</f>
        <v>112.08629136170718</v>
      </c>
      <c r="N46" s="263">
        <f>N44+N42+N40</f>
        <v>616.998829</v>
      </c>
      <c r="O46" s="264">
        <f>N46/L46*100</f>
        <v>112.44690165670377</v>
      </c>
      <c r="P46" s="263">
        <f>P44+P42+P40</f>
        <v>694.891753</v>
      </c>
      <c r="Q46" s="264">
        <f>P46/N46*100</f>
        <v>112.62448489995431</v>
      </c>
      <c r="R46" s="266">
        <f>R40+R42+R44</f>
        <v>763.626181</v>
      </c>
      <c r="S46" s="267">
        <f>R46/P46*100</f>
        <v>109.89138634949379</v>
      </c>
      <c r="T46" s="268">
        <f>R46/R51*100</f>
        <v>30.571950556489707</v>
      </c>
      <c r="U46" s="266">
        <f>U40+U42+U44</f>
        <v>799.280949</v>
      </c>
      <c r="V46" s="268">
        <f>U46/R46*100</f>
        <v>104.66913902209438</v>
      </c>
      <c r="W46" s="268">
        <f>U46/U51*100</f>
        <v>29.72754154733185</v>
      </c>
      <c r="X46" s="266">
        <f>X40+X42+X44</f>
        <v>854.2243020000001</v>
      </c>
      <c r="Y46" s="268">
        <f>X46/U46*100</f>
        <v>106.87409765849432</v>
      </c>
      <c r="Z46" s="274">
        <f>Z51*Z48/100</f>
        <v>875.9704560609624</v>
      </c>
      <c r="AA46" s="286">
        <f>Z46/X46*100</f>
        <v>102.54571943341438</v>
      </c>
      <c r="AB46" s="273">
        <v>915.0306660000001</v>
      </c>
      <c r="AC46" s="268">
        <v>107.11831352229547</v>
      </c>
      <c r="AD46" s="266"/>
      <c r="AE46" s="268"/>
    </row>
    <row r="47" spans="1:31" s="288" customFormat="1" ht="20.25" customHeight="1">
      <c r="A47" s="376" t="s">
        <v>18</v>
      </c>
      <c r="B47" s="270">
        <v>127.5</v>
      </c>
      <c r="C47" s="270"/>
      <c r="D47" s="270">
        <f>D46/D33*100</f>
        <v>120.68810954653293</v>
      </c>
      <c r="E47" s="270"/>
      <c r="F47" s="270">
        <f>F46/F33*100</f>
        <v>123.14260347162316</v>
      </c>
      <c r="G47" s="270"/>
      <c r="H47" s="287"/>
      <c r="I47" s="270"/>
      <c r="J47" s="270">
        <f>J46/J33*100</f>
        <v>112.26872911056533</v>
      </c>
      <c r="K47" s="270"/>
      <c r="L47" s="270">
        <f>L46/L33*100</f>
        <v>122.7044553212801</v>
      </c>
      <c r="M47" s="270"/>
      <c r="N47" s="270">
        <f>N46/N33*100</f>
        <v>125.25415837439087</v>
      </c>
      <c r="O47" s="270"/>
      <c r="P47" s="270">
        <f>P46/P33*100</f>
        <v>124.18876519587943</v>
      </c>
      <c r="Q47" s="270"/>
      <c r="R47" s="271">
        <f>R46/R33*100</f>
        <v>124.08823679589209</v>
      </c>
      <c r="S47" s="271"/>
      <c r="T47" s="271"/>
      <c r="U47" s="271">
        <f>U46/U33*100</f>
        <v>121.31954824046596</v>
      </c>
      <c r="V47" s="272"/>
      <c r="W47" s="271"/>
      <c r="X47" s="271">
        <f>X46/X33*100</f>
        <v>120.75039756064562</v>
      </c>
      <c r="Y47" s="272"/>
      <c r="Z47" s="271"/>
      <c r="AA47" s="271"/>
      <c r="AB47" s="272">
        <v>121.63955112170898</v>
      </c>
      <c r="AC47" s="271"/>
      <c r="AD47" s="271"/>
      <c r="AE47" s="271"/>
    </row>
    <row r="48" spans="1:31" s="277" customFormat="1" ht="12.75" customHeight="1" hidden="1">
      <c r="A48" s="374" t="s">
        <v>169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6">
        <f>R46/R51*100</f>
        <v>30.571950556489707</v>
      </c>
      <c r="S48" s="275"/>
      <c r="T48" s="275"/>
      <c r="U48" s="276">
        <f>U46/U51*100</f>
        <v>29.72754154733185</v>
      </c>
      <c r="V48" s="276"/>
      <c r="W48" s="276"/>
      <c r="X48" s="276">
        <f>X46/X51*100</f>
        <v>30.437269907025794</v>
      </c>
      <c r="Y48" s="276"/>
      <c r="Z48" s="276">
        <f>100-Z14-Z24-Z36</f>
        <v>29.776797379345503</v>
      </c>
      <c r="AA48" s="275"/>
      <c r="AB48" s="346">
        <v>30.326310817175482</v>
      </c>
      <c r="AC48" s="275"/>
      <c r="AD48" s="278"/>
      <c r="AE48" s="275"/>
    </row>
    <row r="49" spans="1:31" ht="20.25" customHeight="1">
      <c r="A49" s="375" t="s">
        <v>34</v>
      </c>
      <c r="B49" s="263">
        <v>403.159435</v>
      </c>
      <c r="C49" s="264">
        <v>125.30069286942084</v>
      </c>
      <c r="D49" s="263">
        <f>D46+D33</f>
        <v>529.515764</v>
      </c>
      <c r="E49" s="264">
        <f>D49/B49*100</f>
        <v>131.34152844519193</v>
      </c>
      <c r="F49" s="263">
        <f>F46+F33</f>
        <v>727.932773</v>
      </c>
      <c r="G49" s="264">
        <f>F49/D49*100</f>
        <v>137.47140736682582</v>
      </c>
      <c r="H49" s="263">
        <f>H46+H33</f>
        <v>931.7993429999999</v>
      </c>
      <c r="I49" s="264">
        <f>H49/F49*100</f>
        <v>128.00623595497876</v>
      </c>
      <c r="J49" s="263">
        <f>J46+J33</f>
        <v>925.574881</v>
      </c>
      <c r="K49" s="264">
        <f>J49/H49*100</f>
        <v>99.33199545087038</v>
      </c>
      <c r="L49" s="263">
        <f>L46+L33</f>
        <v>995.876352</v>
      </c>
      <c r="M49" s="264">
        <f>L49/J49*100</f>
        <v>107.59543851536309</v>
      </c>
      <c r="N49" s="263">
        <f>N46+N33</f>
        <v>1109.59631</v>
      </c>
      <c r="O49" s="264">
        <f>N49/L49*100</f>
        <v>111.41908408324169</v>
      </c>
      <c r="P49" s="263">
        <f>P46+P33</f>
        <v>1254.436533</v>
      </c>
      <c r="Q49" s="264">
        <f>P49/N49*100</f>
        <v>113.05341606624486</v>
      </c>
      <c r="R49" s="266">
        <f>R33+R46</f>
        <v>1379.0158430000001</v>
      </c>
      <c r="S49" s="267">
        <f>R49/P49*100</f>
        <v>109.93109708803419</v>
      </c>
      <c r="T49" s="267"/>
      <c r="U49" s="266">
        <f>U33+U46</f>
        <v>1458.103835</v>
      </c>
      <c r="V49" s="268">
        <f>U49/R49*100</f>
        <v>105.73510394397982</v>
      </c>
      <c r="W49" s="267"/>
      <c r="X49" s="266">
        <f>X46+X33</f>
        <v>1561.654107</v>
      </c>
      <c r="Y49" s="268">
        <f>X49/U49*100</f>
        <v>107.10170767776633</v>
      </c>
      <c r="Z49" s="267"/>
      <c r="AA49" s="286"/>
      <c r="AB49" s="273">
        <v>1667.2783170000002</v>
      </c>
      <c r="AC49" s="268">
        <v>106.76361106640373</v>
      </c>
      <c r="AD49" s="266"/>
      <c r="AE49" s="268"/>
    </row>
    <row r="50" spans="1:31" s="288" customFormat="1" ht="20.25" customHeight="1">
      <c r="A50" s="376" t="s">
        <v>18</v>
      </c>
      <c r="B50" s="270">
        <v>125.3</v>
      </c>
      <c r="C50" s="270"/>
      <c r="D50" s="270">
        <f>D49/D25*100</f>
        <v>132.2528640141032</v>
      </c>
      <c r="E50" s="270"/>
      <c r="F50" s="270">
        <f>F49/F25*100</f>
        <v>135.27061990173024</v>
      </c>
      <c r="G50" s="270"/>
      <c r="H50" s="287"/>
      <c r="I50" s="270"/>
      <c r="J50" s="270">
        <f>J49/J25*100</f>
        <v>125.16652830111414</v>
      </c>
      <c r="K50" s="270"/>
      <c r="L50" s="270">
        <f>L49/L25*100</f>
        <v>125.46369166321844</v>
      </c>
      <c r="M50" s="270"/>
      <c r="N50" s="270">
        <f>N49/N25*100</f>
        <v>125.33945278061071</v>
      </c>
      <c r="O50" s="270"/>
      <c r="P50" s="270">
        <f>P49/P25*100</f>
        <v>124.70798766173674</v>
      </c>
      <c r="Q50" s="270"/>
      <c r="R50" s="271">
        <f>R49/R25*100</f>
        <v>123.26187175682047</v>
      </c>
      <c r="S50" s="271"/>
      <c r="T50" s="271"/>
      <c r="U50" s="271">
        <f>U49/U25*100</f>
        <v>121.74239191767302</v>
      </c>
      <c r="V50" s="272"/>
      <c r="W50" s="271"/>
      <c r="X50" s="271">
        <f>X49/X25*100</f>
        <v>125.4488820955903</v>
      </c>
      <c r="Y50" s="272"/>
      <c r="Z50" s="271"/>
      <c r="AA50" s="271"/>
      <c r="AB50" s="272">
        <v>123.50165551111154</v>
      </c>
      <c r="AC50" s="271"/>
      <c r="AD50" s="271"/>
      <c r="AE50" s="271"/>
    </row>
    <row r="51" spans="1:31" ht="20.25" customHeight="1">
      <c r="A51" s="375" t="s">
        <v>35</v>
      </c>
      <c r="B51" s="263">
        <v>707.369456</v>
      </c>
      <c r="C51" s="264">
        <v>123.19474264477081</v>
      </c>
      <c r="D51" s="263">
        <f>D46+D33+D21+D11</f>
        <v>929.897085</v>
      </c>
      <c r="E51" s="264">
        <f>D51/B51*100</f>
        <v>131.45847295391277</v>
      </c>
      <c r="F51" s="263">
        <f>F49+F25</f>
        <v>1266.063502</v>
      </c>
      <c r="G51" s="264">
        <f>F51/D51*100</f>
        <v>136.15092706737542</v>
      </c>
      <c r="H51" s="263">
        <f>H49+H25</f>
        <v>1665.602273</v>
      </c>
      <c r="I51" s="264">
        <f>H51/F51*100</f>
        <v>131.55756171541543</v>
      </c>
      <c r="J51" s="263">
        <f>J49+J25</f>
        <v>1665.049638</v>
      </c>
      <c r="K51" s="264">
        <f>J51/H51*100</f>
        <v>99.96682071050463</v>
      </c>
      <c r="L51" s="263">
        <f>L49+L25</f>
        <v>1789.632967</v>
      </c>
      <c r="M51" s="264">
        <f>L51/J51*100</f>
        <v>107.48225915652851</v>
      </c>
      <c r="N51" s="263">
        <f>N49+N25</f>
        <v>1994.869291</v>
      </c>
      <c r="O51" s="264">
        <f>N51/L51*100</f>
        <v>111.46806791026218</v>
      </c>
      <c r="P51" s="263">
        <f>P49+P25</f>
        <v>2260.335639</v>
      </c>
      <c r="Q51" s="264">
        <f>P51/N51*100</f>
        <v>113.30745574146992</v>
      </c>
      <c r="R51" s="266">
        <v>2497.8</v>
      </c>
      <c r="S51" s="267">
        <f>R51/P51*100</f>
        <v>110.50571237752361</v>
      </c>
      <c r="T51" s="267"/>
      <c r="U51" s="266">
        <v>2688.688359</v>
      </c>
      <c r="V51" s="268">
        <f>U51/R51*100</f>
        <v>107.64225954840259</v>
      </c>
      <c r="W51" s="267"/>
      <c r="X51" s="266">
        <v>2806.507629</v>
      </c>
      <c r="Y51" s="268">
        <f>X51/U51*100</f>
        <v>104.38203518848204</v>
      </c>
      <c r="Z51" s="289">
        <v>2941.788685</v>
      </c>
      <c r="AA51" s="274">
        <f>Z51/X51*100</f>
        <v>104.8202632553756</v>
      </c>
      <c r="AB51" s="273">
        <v>3017.2831490000003</v>
      </c>
      <c r="AC51" s="268">
        <v>107.51024218933276</v>
      </c>
      <c r="AD51" s="266"/>
      <c r="AE51" s="268"/>
    </row>
    <row r="52" spans="1:31" s="294" customFormat="1" ht="24.75" customHeight="1" hidden="1">
      <c r="A52" s="541" t="s">
        <v>170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3"/>
      <c r="T52" s="290"/>
      <c r="U52" s="544"/>
      <c r="V52" s="544"/>
      <c r="W52" s="291"/>
      <c r="X52" s="266">
        <v>2765.29685</v>
      </c>
      <c r="Y52" s="268">
        <f>X52/U51*100</f>
        <v>102.8492886036258</v>
      </c>
      <c r="Z52" s="291"/>
      <c r="AA52" s="292"/>
      <c r="AB52" s="291"/>
      <c r="AC52" s="293"/>
      <c r="AE52" s="296"/>
    </row>
    <row r="53" spans="1:31" s="294" customFormat="1" ht="20.25" customHeight="1" hidden="1">
      <c r="A53" s="541" t="s">
        <v>171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3"/>
      <c r="T53" s="290"/>
      <c r="U53" s="544"/>
      <c r="V53" s="544"/>
      <c r="W53" s="291"/>
      <c r="X53" s="266">
        <v>2785.41616</v>
      </c>
      <c r="Y53" s="268">
        <f>X53/U51*100</f>
        <v>103.59758321101877</v>
      </c>
      <c r="Z53" s="291"/>
      <c r="AA53" s="292"/>
      <c r="AB53" s="291"/>
      <c r="AC53" s="293"/>
      <c r="AE53" s="296"/>
    </row>
    <row r="54" spans="1:31" s="294" customFormat="1" ht="15.75" customHeight="1" hidden="1">
      <c r="A54" s="295"/>
      <c r="K54" s="296"/>
      <c r="M54" s="296"/>
      <c r="O54" s="296"/>
      <c r="Q54" s="296"/>
      <c r="X54" s="297"/>
      <c r="Y54" s="297"/>
      <c r="AC54" s="296"/>
      <c r="AE54" s="296"/>
    </row>
    <row r="55" spans="1:31" s="294" customFormat="1" ht="15.75" customHeight="1" hidden="1">
      <c r="A55" s="295"/>
      <c r="K55" s="296"/>
      <c r="M55" s="296"/>
      <c r="O55" s="296"/>
      <c r="Q55" s="296"/>
      <c r="X55" s="297"/>
      <c r="Y55" s="297"/>
      <c r="AC55" s="296"/>
      <c r="AE55" s="296"/>
    </row>
    <row r="56" spans="1:31" s="294" customFormat="1" ht="15.75" customHeight="1" hidden="1">
      <c r="A56" s="295"/>
      <c r="K56" s="296"/>
      <c r="M56" s="296"/>
      <c r="O56" s="296"/>
      <c r="Q56" s="296"/>
      <c r="X56" s="297"/>
      <c r="Y56" s="297"/>
      <c r="AC56" s="296"/>
      <c r="AE56" s="296"/>
    </row>
    <row r="57" spans="1:31" s="294" customFormat="1" ht="15.75" customHeight="1" hidden="1">
      <c r="A57" s="295"/>
      <c r="K57" s="296"/>
      <c r="M57" s="296"/>
      <c r="O57" s="296"/>
      <c r="Q57" s="296"/>
      <c r="R57" s="294">
        <v>2508.5980689999997</v>
      </c>
      <c r="X57" s="297"/>
      <c r="Y57" s="297"/>
      <c r="AC57" s="296"/>
      <c r="AE57" s="296"/>
    </row>
    <row r="58" spans="1:31" s="294" customFormat="1" ht="0.75" customHeight="1" hidden="1">
      <c r="A58" s="295"/>
      <c r="K58" s="296"/>
      <c r="M58" s="296"/>
      <c r="O58" s="296"/>
      <c r="Q58" s="296"/>
      <c r="X58" s="297"/>
      <c r="Y58" s="297"/>
      <c r="AC58" s="296"/>
      <c r="AE58" s="296"/>
    </row>
    <row r="59" spans="1:31" s="294" customFormat="1" ht="24.75" customHeight="1" hidden="1">
      <c r="A59" s="541" t="s">
        <v>172</v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3"/>
      <c r="T59" s="290"/>
      <c r="U59" s="544"/>
      <c r="V59" s="544"/>
      <c r="W59" s="291"/>
      <c r="X59" s="266">
        <v>2735.017859</v>
      </c>
      <c r="Y59" s="268">
        <f>X59/U51*100</f>
        <v>101.72312643988354</v>
      </c>
      <c r="Z59" s="291"/>
      <c r="AA59" s="292"/>
      <c r="AB59" s="291"/>
      <c r="AC59" s="293"/>
      <c r="AE59" s="296"/>
    </row>
    <row r="60" spans="1:31" s="294" customFormat="1" ht="24.75" customHeight="1" hidden="1">
      <c r="A60" s="541" t="s">
        <v>173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3"/>
      <c r="T60" s="290"/>
      <c r="U60" s="544"/>
      <c r="V60" s="544"/>
      <c r="W60" s="291"/>
      <c r="X60" s="266">
        <v>2787.41573</v>
      </c>
      <c r="Y60" s="268">
        <f>X60/U51*100</f>
        <v>103.67195293086029</v>
      </c>
      <c r="Z60" s="291"/>
      <c r="AA60" s="292"/>
      <c r="AB60" s="291"/>
      <c r="AC60" s="293"/>
      <c r="AE60" s="296"/>
    </row>
    <row r="61" spans="1:31" s="294" customFormat="1" ht="24.75" customHeight="1" hidden="1">
      <c r="A61" s="541" t="s">
        <v>174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3"/>
      <c r="T61" s="290"/>
      <c r="U61" s="544"/>
      <c r="V61" s="544"/>
      <c r="W61" s="291"/>
      <c r="X61" s="266">
        <v>2807.613</v>
      </c>
      <c r="Y61" s="268">
        <f>X61/U51*100</f>
        <v>104.42314709333702</v>
      </c>
      <c r="Z61" s="291"/>
      <c r="AA61" s="292"/>
      <c r="AB61" s="291"/>
      <c r="AC61" s="293"/>
      <c r="AE61" s="296"/>
    </row>
    <row r="62" spans="1:31" s="294" customFormat="1" ht="24.75" customHeight="1" hidden="1">
      <c r="A62" s="541" t="s">
        <v>175</v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3"/>
      <c r="T62" s="290"/>
      <c r="U62" s="544"/>
      <c r="V62" s="544"/>
      <c r="W62" s="291"/>
      <c r="X62" s="266"/>
      <c r="Y62" s="268"/>
      <c r="Z62" s="291"/>
      <c r="AA62" s="292"/>
      <c r="AB62" s="266"/>
      <c r="AC62" s="268"/>
      <c r="AE62" s="296"/>
    </row>
    <row r="63" spans="1:31" s="294" customFormat="1" ht="24.75" customHeight="1" hidden="1">
      <c r="A63" s="541" t="s">
        <v>176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3"/>
      <c r="T63" s="290"/>
      <c r="U63" s="544"/>
      <c r="V63" s="544"/>
      <c r="W63" s="291"/>
      <c r="X63" s="266"/>
      <c r="Y63" s="268"/>
      <c r="Z63" s="291"/>
      <c r="AA63" s="292"/>
      <c r="AB63" s="266"/>
      <c r="AC63" s="268"/>
      <c r="AE63" s="296"/>
    </row>
    <row r="64" spans="1:31" s="294" customFormat="1" ht="24.75" customHeight="1" hidden="1">
      <c r="A64" s="541" t="s">
        <v>176</v>
      </c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3"/>
      <c r="T64" s="290"/>
      <c r="U64" s="544"/>
      <c r="V64" s="544"/>
      <c r="W64" s="291"/>
      <c r="X64" s="266"/>
      <c r="Y64" s="268"/>
      <c r="Z64" s="291"/>
      <c r="AA64" s="292"/>
      <c r="AB64" s="266"/>
      <c r="AC64" s="268"/>
      <c r="AE64" s="296"/>
    </row>
    <row r="65" spans="1:31" s="294" customFormat="1" ht="24.75" customHeight="1" hidden="1">
      <c r="A65" s="541" t="s">
        <v>177</v>
      </c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3"/>
      <c r="T65" s="290"/>
      <c r="U65" s="544"/>
      <c r="V65" s="544"/>
      <c r="W65" s="291"/>
      <c r="X65" s="266"/>
      <c r="Y65" s="268"/>
      <c r="Z65" s="291"/>
      <c r="AA65" s="292"/>
      <c r="AB65" s="266"/>
      <c r="AC65" s="268"/>
      <c r="AE65" s="296"/>
    </row>
    <row r="66" spans="1:31" s="294" customFormat="1" ht="24.75" customHeight="1" hidden="1">
      <c r="A66" s="541" t="s">
        <v>178</v>
      </c>
      <c r="B66" s="542"/>
      <c r="C66" s="542"/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3"/>
      <c r="T66" s="290"/>
      <c r="U66" s="544"/>
      <c r="V66" s="544"/>
      <c r="W66" s="291"/>
      <c r="X66" s="266"/>
      <c r="Y66" s="268"/>
      <c r="Z66" s="291"/>
      <c r="AA66" s="292"/>
      <c r="AB66" s="266"/>
      <c r="AC66" s="268"/>
      <c r="AE66" s="296"/>
    </row>
    <row r="67" ht="15.75" customHeight="1">
      <c r="A67" s="298"/>
    </row>
    <row r="68" ht="15.75" customHeight="1">
      <c r="A68" s="298"/>
    </row>
    <row r="69" ht="15.75" customHeight="1">
      <c r="A69" s="298"/>
    </row>
    <row r="70" ht="15.75" customHeight="1">
      <c r="A70" s="298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40">
    <mergeCell ref="A66:S66"/>
    <mergeCell ref="U66:V66"/>
    <mergeCell ref="A63:S63"/>
    <mergeCell ref="U63:V63"/>
    <mergeCell ref="A64:S64"/>
    <mergeCell ref="U64:V64"/>
    <mergeCell ref="A65:S65"/>
    <mergeCell ref="U65:V65"/>
    <mergeCell ref="A60:S60"/>
    <mergeCell ref="U60:V60"/>
    <mergeCell ref="A61:S61"/>
    <mergeCell ref="U61:V61"/>
    <mergeCell ref="A62:S62"/>
    <mergeCell ref="U62:V62"/>
    <mergeCell ref="A53:S53"/>
    <mergeCell ref="U53:V53"/>
    <mergeCell ref="A59:S59"/>
    <mergeCell ref="U59:V59"/>
    <mergeCell ref="F3:G3"/>
    <mergeCell ref="H3:I3"/>
    <mergeCell ref="R3:S3"/>
    <mergeCell ref="U3:V3"/>
    <mergeCell ref="A52:S52"/>
    <mergeCell ref="U52:V52"/>
    <mergeCell ref="J3:K3"/>
    <mergeCell ref="L3:M3"/>
    <mergeCell ref="N3:O3"/>
    <mergeCell ref="P3:Q3"/>
    <mergeCell ref="B3:C3"/>
    <mergeCell ref="D3:E3"/>
    <mergeCell ref="A1:AE1"/>
    <mergeCell ref="G2:H2"/>
    <mergeCell ref="J2:K2"/>
    <mergeCell ref="L2:M2"/>
    <mergeCell ref="N2:O2"/>
    <mergeCell ref="A3:A4"/>
    <mergeCell ref="X3:Y3"/>
    <mergeCell ref="Z3:AA3"/>
    <mergeCell ref="AB3:AC3"/>
    <mergeCell ref="AD3:AE3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1" r:id="rId3"/>
  <headerFooter>
    <oddHeader>&amp;R&amp;"Arial Narrow,обычный"&amp;14Приложение 6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90" zoomScaleNormal="90" zoomScaleSheetLayoutView="90" zoomScalePageLayoutView="0" workbookViewId="0" topLeftCell="A1">
      <pane xSplit="11" ySplit="1" topLeftCell="L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I3" sqref="AI3"/>
    </sheetView>
  </sheetViews>
  <sheetFormatPr defaultColWidth="9.140625" defaultRowHeight="12.75"/>
  <cols>
    <col min="1" max="1" width="24.57421875" style="11" customWidth="1"/>
    <col min="2" max="2" width="9.28125" style="11" hidden="1" customWidth="1"/>
    <col min="3" max="3" width="9.140625" style="11" hidden="1" customWidth="1"/>
    <col min="4" max="4" width="9.57421875" style="11" hidden="1" customWidth="1"/>
    <col min="5" max="5" width="12.421875" style="11" hidden="1" customWidth="1"/>
    <col min="6" max="6" width="12.00390625" style="11" hidden="1" customWidth="1"/>
    <col min="7" max="7" width="11.7109375" style="11" hidden="1" customWidth="1"/>
    <col min="8" max="8" width="12.57421875" style="11" hidden="1" customWidth="1"/>
    <col min="9" max="9" width="13.8515625" style="11" hidden="1" customWidth="1"/>
    <col min="10" max="10" width="13.7109375" style="11" hidden="1" customWidth="1"/>
    <col min="11" max="11" width="12.7109375" style="11" hidden="1" customWidth="1"/>
    <col min="12" max="12" width="13.28125" style="11" hidden="1" customWidth="1"/>
    <col min="13" max="13" width="12.7109375" style="11" hidden="1" customWidth="1"/>
    <col min="14" max="27" width="17.7109375" style="11" hidden="1" customWidth="1"/>
    <col min="28" max="28" width="16.421875" style="11" hidden="1" customWidth="1"/>
    <col min="29" max="29" width="16.28125" style="11" hidden="1" customWidth="1"/>
    <col min="30" max="30" width="14.57421875" style="11" hidden="1" customWidth="1"/>
    <col min="31" max="31" width="14.7109375" style="11" hidden="1" customWidth="1"/>
    <col min="32" max="35" width="14.7109375" style="11" customWidth="1"/>
    <col min="36" max="16384" width="9.140625" style="11" customWidth="1"/>
  </cols>
  <sheetData>
    <row r="1" spans="1:35" ht="20.25">
      <c r="A1" s="561" t="s">
        <v>193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</row>
    <row r="2" spans="1:10" ht="15">
      <c r="A2" s="12"/>
      <c r="B2" s="12"/>
      <c r="C2" s="12"/>
      <c r="D2" s="12"/>
      <c r="E2" s="12"/>
      <c r="H2" s="562"/>
      <c r="I2" s="562"/>
      <c r="J2" s="562"/>
    </row>
    <row r="3" spans="1:35" ht="15">
      <c r="A3" s="13"/>
      <c r="B3" s="12"/>
      <c r="C3" s="12"/>
      <c r="D3" s="12"/>
      <c r="E3" s="12"/>
      <c r="F3" s="12"/>
      <c r="G3" s="12"/>
      <c r="L3" s="14"/>
      <c r="M3" s="15"/>
      <c r="U3" s="16"/>
      <c r="W3" s="17"/>
      <c r="Y3" s="18"/>
      <c r="AC3" s="18"/>
      <c r="AI3" s="18" t="s">
        <v>7</v>
      </c>
    </row>
    <row r="4" spans="1:35" ht="15">
      <c r="A4" s="563" t="s">
        <v>0</v>
      </c>
      <c r="B4" s="352" t="s">
        <v>38</v>
      </c>
      <c r="C4" s="566" t="s">
        <v>39</v>
      </c>
      <c r="D4" s="567"/>
      <c r="E4" s="566" t="s">
        <v>40</v>
      </c>
      <c r="F4" s="568"/>
      <c r="G4" s="567"/>
      <c r="H4" s="566" t="s">
        <v>11</v>
      </c>
      <c r="I4" s="568"/>
      <c r="J4" s="567"/>
      <c r="K4" s="566" t="s">
        <v>12</v>
      </c>
      <c r="L4" s="568"/>
      <c r="M4" s="567"/>
      <c r="N4" s="566" t="s">
        <v>13</v>
      </c>
      <c r="O4" s="568"/>
      <c r="P4" s="566" t="s">
        <v>14</v>
      </c>
      <c r="Q4" s="567"/>
      <c r="R4" s="554" t="s">
        <v>4</v>
      </c>
      <c r="S4" s="554"/>
      <c r="T4" s="554" t="s">
        <v>5</v>
      </c>
      <c r="U4" s="554"/>
      <c r="V4" s="554" t="s">
        <v>3</v>
      </c>
      <c r="W4" s="554"/>
      <c r="X4" s="554" t="s">
        <v>1</v>
      </c>
      <c r="Y4" s="554"/>
      <c r="Z4" s="554" t="s">
        <v>6</v>
      </c>
      <c r="AA4" s="554"/>
      <c r="AB4" s="554" t="s">
        <v>15</v>
      </c>
      <c r="AC4" s="554"/>
      <c r="AD4" s="554">
        <v>2015</v>
      </c>
      <c r="AE4" s="554"/>
      <c r="AF4" s="554" t="s">
        <v>37</v>
      </c>
      <c r="AG4" s="554"/>
      <c r="AH4" s="554" t="s">
        <v>45</v>
      </c>
      <c r="AI4" s="554"/>
    </row>
    <row r="5" spans="1:35" ht="13.5">
      <c r="A5" s="564"/>
      <c r="B5" s="555" t="s">
        <v>7</v>
      </c>
      <c r="C5" s="555" t="s">
        <v>7</v>
      </c>
      <c r="D5" s="557" t="s">
        <v>16</v>
      </c>
      <c r="E5" s="555" t="s">
        <v>41</v>
      </c>
      <c r="F5" s="557" t="s">
        <v>16</v>
      </c>
      <c r="G5" s="559" t="s">
        <v>42</v>
      </c>
      <c r="H5" s="555" t="s">
        <v>41</v>
      </c>
      <c r="I5" s="558" t="s">
        <v>16</v>
      </c>
      <c r="J5" s="553" t="s">
        <v>43</v>
      </c>
      <c r="K5" s="546" t="s">
        <v>41</v>
      </c>
      <c r="L5" s="548" t="s">
        <v>16</v>
      </c>
      <c r="M5" s="549" t="s">
        <v>43</v>
      </c>
      <c r="N5" s="546" t="s">
        <v>41</v>
      </c>
      <c r="O5" s="548" t="s">
        <v>16</v>
      </c>
      <c r="P5" s="546" t="s">
        <v>41</v>
      </c>
      <c r="Q5" s="552" t="s">
        <v>16</v>
      </c>
      <c r="R5" s="546" t="s">
        <v>41</v>
      </c>
      <c r="S5" s="548" t="s">
        <v>16</v>
      </c>
      <c r="T5" s="546" t="s">
        <v>41</v>
      </c>
      <c r="U5" s="548" t="s">
        <v>16</v>
      </c>
      <c r="V5" s="546" t="s">
        <v>41</v>
      </c>
      <c r="W5" s="548" t="s">
        <v>16</v>
      </c>
      <c r="X5" s="546" t="s">
        <v>41</v>
      </c>
      <c r="Y5" s="548" t="s">
        <v>16</v>
      </c>
      <c r="Z5" s="546" t="s">
        <v>41</v>
      </c>
      <c r="AA5" s="548" t="s">
        <v>16</v>
      </c>
      <c r="AB5" s="546" t="s">
        <v>41</v>
      </c>
      <c r="AC5" s="548" t="s">
        <v>16</v>
      </c>
      <c r="AD5" s="546" t="s">
        <v>41</v>
      </c>
      <c r="AE5" s="548" t="s">
        <v>16</v>
      </c>
      <c r="AF5" s="546" t="s">
        <v>179</v>
      </c>
      <c r="AG5" s="550" t="s">
        <v>195</v>
      </c>
      <c r="AH5" s="546" t="s">
        <v>179</v>
      </c>
      <c r="AI5" s="548" t="s">
        <v>195</v>
      </c>
    </row>
    <row r="6" spans="1:35" ht="39" customHeight="1">
      <c r="A6" s="565"/>
      <c r="B6" s="556"/>
      <c r="C6" s="556"/>
      <c r="D6" s="558"/>
      <c r="E6" s="556"/>
      <c r="F6" s="558"/>
      <c r="G6" s="560"/>
      <c r="H6" s="556"/>
      <c r="I6" s="553"/>
      <c r="J6" s="553"/>
      <c r="K6" s="547"/>
      <c r="L6" s="549"/>
      <c r="M6" s="549"/>
      <c r="N6" s="547"/>
      <c r="O6" s="549"/>
      <c r="P6" s="547"/>
      <c r="Q6" s="548"/>
      <c r="R6" s="547"/>
      <c r="S6" s="549"/>
      <c r="T6" s="547"/>
      <c r="U6" s="549"/>
      <c r="V6" s="547"/>
      <c r="W6" s="549"/>
      <c r="X6" s="547"/>
      <c r="Y6" s="549"/>
      <c r="Z6" s="547"/>
      <c r="AA6" s="549"/>
      <c r="AB6" s="547"/>
      <c r="AC6" s="549"/>
      <c r="AD6" s="547"/>
      <c r="AE6" s="549"/>
      <c r="AF6" s="547"/>
      <c r="AG6" s="551"/>
      <c r="AH6" s="547"/>
      <c r="AI6" s="549"/>
    </row>
    <row r="7" spans="1:35" ht="18">
      <c r="A7" s="19" t="s">
        <v>17</v>
      </c>
      <c r="B7" s="20">
        <v>30.78</v>
      </c>
      <c r="C7" s="20">
        <v>35.61</v>
      </c>
      <c r="D7" s="21">
        <f>C7/B7*100</f>
        <v>115.69200779727096</v>
      </c>
      <c r="E7" s="20">
        <v>58.81</v>
      </c>
      <c r="F7" s="21">
        <f>E7/C7*100</f>
        <v>165.15023869699525</v>
      </c>
      <c r="G7" s="22">
        <v>23.22</v>
      </c>
      <c r="H7" s="20">
        <v>64.93</v>
      </c>
      <c r="I7" s="21">
        <f>H7/E7*100</f>
        <v>110.40639347049823</v>
      </c>
      <c r="J7" s="23">
        <v>27.65</v>
      </c>
      <c r="K7" s="24">
        <v>124.498082</v>
      </c>
      <c r="L7" s="25">
        <v>130.02410652741514</v>
      </c>
      <c r="M7" s="24">
        <v>39.242558</v>
      </c>
      <c r="N7" s="24">
        <v>82.846045</v>
      </c>
      <c r="O7" s="25">
        <v>66.54403318438271</v>
      </c>
      <c r="P7" s="24">
        <v>173.297282</v>
      </c>
      <c r="Q7" s="25">
        <f>P7/N7*100</f>
        <v>209.17990955392014</v>
      </c>
      <c r="R7" s="24">
        <v>152.900098</v>
      </c>
      <c r="S7" s="25">
        <f>R7/P7*100</f>
        <v>88.22994581069081</v>
      </c>
      <c r="T7" s="24">
        <v>176.643383</v>
      </c>
      <c r="U7" s="25">
        <f>T7/R7*100</f>
        <v>115.5286264106907</v>
      </c>
      <c r="V7" s="24">
        <v>182.545065</v>
      </c>
      <c r="W7" s="25">
        <f>V7/T7*100</f>
        <v>103.34101504385251</v>
      </c>
      <c r="X7" s="24">
        <v>169.323802</v>
      </c>
      <c r="Y7" s="25">
        <f>X7/V7*100</f>
        <v>92.75726078927414</v>
      </c>
      <c r="Z7" s="24">
        <v>172.286953</v>
      </c>
      <c r="AA7" s="25">
        <f>Z7/X7*100</f>
        <v>101.74999082527098</v>
      </c>
      <c r="AB7" s="24">
        <v>191.983864</v>
      </c>
      <c r="AC7" s="25">
        <f>AB7/Z7*100</f>
        <v>111.43261904457734</v>
      </c>
      <c r="AD7" s="24">
        <v>215.857605</v>
      </c>
      <c r="AE7" s="25">
        <f>AD7/AB7*100</f>
        <v>112.43528518625918</v>
      </c>
      <c r="AF7" s="24">
        <v>300.682024</v>
      </c>
      <c r="AG7" s="41">
        <f>AF7/AD7*100</f>
        <v>139.29647000391762</v>
      </c>
      <c r="AH7" s="24">
        <v>330.257817</v>
      </c>
      <c r="AI7" s="41">
        <f>AH7/AF7*100</f>
        <v>109.83623583696509</v>
      </c>
    </row>
    <row r="8" spans="1:256" ht="18">
      <c r="A8" s="377" t="s">
        <v>18</v>
      </c>
      <c r="B8" s="26"/>
      <c r="C8" s="27">
        <f>SUM(C7/B39*100)</f>
        <v>47.85647090444833</v>
      </c>
      <c r="D8" s="27"/>
      <c r="E8" s="27">
        <f>SUM(E7/C39)*100</f>
        <v>124.72958642629905</v>
      </c>
      <c r="F8" s="26"/>
      <c r="G8" s="28"/>
      <c r="H8" s="27">
        <f>H7/E39*100</f>
        <v>126.69268292682929</v>
      </c>
      <c r="I8" s="27"/>
      <c r="J8" s="27"/>
      <c r="K8" s="25">
        <v>182.68207149752317</v>
      </c>
      <c r="L8" s="25"/>
      <c r="M8" s="25">
        <v>63.5507012145749</v>
      </c>
      <c r="N8" s="25">
        <f>N7/K39*100</f>
        <v>98.01645103358875</v>
      </c>
      <c r="O8" s="25"/>
      <c r="P8" s="25">
        <f>P7/N39*100</f>
        <v>160.01625894106024</v>
      </c>
      <c r="Q8" s="25"/>
      <c r="R8" s="25">
        <f>R7/P39*100</f>
        <v>1320.3491142440623</v>
      </c>
      <c r="S8" s="25"/>
      <c r="T8" s="25">
        <f>T7/R39*100</f>
        <v>195.72350666206722</v>
      </c>
      <c r="U8" s="25"/>
      <c r="V8" s="25">
        <f>V7/T39*100</f>
        <v>137.52614122058648</v>
      </c>
      <c r="W8" s="25"/>
      <c r="X8" s="25">
        <f>X7/V39*100</f>
        <v>82.25452012249566</v>
      </c>
      <c r="Y8" s="25"/>
      <c r="Z8" s="25">
        <f>Z7/X39*100</f>
        <v>73.93725271389258</v>
      </c>
      <c r="AA8" s="25"/>
      <c r="AB8" s="25">
        <f>AB7/Z39*100</f>
        <v>88.28931075217398</v>
      </c>
      <c r="AC8" s="25"/>
      <c r="AD8" s="25">
        <f>AD7/AB39*100</f>
        <v>80.78326377048445</v>
      </c>
      <c r="AE8" s="25"/>
      <c r="AF8" s="41">
        <f>AF7/AD39*100</f>
        <v>100.9530575303488</v>
      </c>
      <c r="AG8" s="41"/>
      <c r="AH8" s="41">
        <f>AH7/AF39*100</f>
        <v>113.36184270141618</v>
      </c>
      <c r="AI8" s="41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35" ht="18">
      <c r="A9" s="19" t="s">
        <v>19</v>
      </c>
      <c r="B9" s="20">
        <v>32.52</v>
      </c>
      <c r="C9" s="20">
        <v>29.06</v>
      </c>
      <c r="D9" s="21">
        <f>C9/B9*100</f>
        <v>89.36039360393603</v>
      </c>
      <c r="E9" s="20">
        <v>40.77</v>
      </c>
      <c r="F9" s="21">
        <f>E9/C9*100</f>
        <v>140.29593943565038</v>
      </c>
      <c r="G9" s="22">
        <v>20.17</v>
      </c>
      <c r="H9" s="20">
        <v>41.37</v>
      </c>
      <c r="I9" s="21">
        <f>H9/E9*100</f>
        <v>101.47167034584253</v>
      </c>
      <c r="J9" s="23">
        <v>21.3</v>
      </c>
      <c r="K9" s="24">
        <v>70.321724</v>
      </c>
      <c r="L9" s="25">
        <v>127.74155131698457</v>
      </c>
      <c r="M9" s="24">
        <v>57.805249</v>
      </c>
      <c r="N9" s="24">
        <v>67.054652</v>
      </c>
      <c r="O9" s="25">
        <v>95.35410707507683</v>
      </c>
      <c r="P9" s="24">
        <v>-36.948781</v>
      </c>
      <c r="Q9" s="30" t="s">
        <v>9</v>
      </c>
      <c r="R9" s="24">
        <v>98.61713</v>
      </c>
      <c r="S9" s="30" t="s">
        <v>9</v>
      </c>
      <c r="T9" s="24">
        <v>106.907356</v>
      </c>
      <c r="U9" s="25">
        <f>T9/R9*100</f>
        <v>108.40647664356081</v>
      </c>
      <c r="V9" s="24">
        <v>99.69521</v>
      </c>
      <c r="W9" s="25">
        <f>V9/T9*100</f>
        <v>93.25383559200549</v>
      </c>
      <c r="X9" s="24">
        <v>71.658919</v>
      </c>
      <c r="Y9" s="25">
        <f>X9/V9*100</f>
        <v>71.87799594383722</v>
      </c>
      <c r="Z9" s="24">
        <v>77.783721</v>
      </c>
      <c r="AA9" s="25">
        <f>Z9/X9*100</f>
        <v>108.54715935639499</v>
      </c>
      <c r="AB9" s="24">
        <v>125.284558</v>
      </c>
      <c r="AC9" s="25">
        <f>AB9/Z9*100</f>
        <v>161.06783834627814</v>
      </c>
      <c r="AD9" s="24">
        <v>135.427849</v>
      </c>
      <c r="AE9" s="25">
        <f>AD9/AB9*100</f>
        <v>108.09620208741129</v>
      </c>
      <c r="AF9" s="24">
        <v>93.55897799999997</v>
      </c>
      <c r="AG9" s="41">
        <f>AF9/AD9*100</f>
        <v>69.0840020651882</v>
      </c>
      <c r="AH9" s="24">
        <v>139.71045100000003</v>
      </c>
      <c r="AI9" s="41">
        <f>AH9/AF9*100</f>
        <v>149.3287485461845</v>
      </c>
    </row>
    <row r="10" spans="1:256" ht="18">
      <c r="A10" s="377" t="s">
        <v>18</v>
      </c>
      <c r="B10" s="26">
        <f>B9/B7*100</f>
        <v>105.65302144249513</v>
      </c>
      <c r="C10" s="27">
        <f>C9/C7*100</f>
        <v>81.6062903678742</v>
      </c>
      <c r="D10" s="27"/>
      <c r="E10" s="27">
        <f>E9/E7*100</f>
        <v>69.32494473728958</v>
      </c>
      <c r="F10" s="26"/>
      <c r="G10" s="28"/>
      <c r="H10" s="27">
        <f>H9/H7*100</f>
        <v>63.714769752040645</v>
      </c>
      <c r="I10" s="27"/>
      <c r="J10" s="27"/>
      <c r="K10" s="25">
        <v>56.48418262379336</v>
      </c>
      <c r="L10" s="25"/>
      <c r="M10" s="25">
        <v>147.30244904014666</v>
      </c>
      <c r="N10" s="25">
        <f>N9/N7*100</f>
        <v>80.93886920009278</v>
      </c>
      <c r="O10" s="25"/>
      <c r="P10" s="30" t="s">
        <v>9</v>
      </c>
      <c r="Q10" s="25"/>
      <c r="R10" s="31">
        <f>R9/R7*100</f>
        <v>64.4977546057557</v>
      </c>
      <c r="S10" s="25"/>
      <c r="T10" s="31">
        <f>T9/T7*100</f>
        <v>60.52157413674533</v>
      </c>
      <c r="U10" s="25"/>
      <c r="V10" s="31">
        <f>V9/V7*100</f>
        <v>54.61402640493185</v>
      </c>
      <c r="W10" s="25"/>
      <c r="X10" s="31">
        <f>X9/X7*100</f>
        <v>42.32064137090425</v>
      </c>
      <c r="Y10" s="25"/>
      <c r="Z10" s="31">
        <f>Z9/Z7*100</f>
        <v>45.14777215892836</v>
      </c>
      <c r="AA10" s="25"/>
      <c r="AB10" s="31">
        <f>AB9/AB7*100</f>
        <v>65.25785833751111</v>
      </c>
      <c r="AC10" s="25"/>
      <c r="AD10" s="31">
        <f>AD9/AD7*100</f>
        <v>62.73943834408799</v>
      </c>
      <c r="AE10" s="25"/>
      <c r="AF10" s="363">
        <f>AF9/AF7*100</f>
        <v>31.115587408710528</v>
      </c>
      <c r="AG10" s="41"/>
      <c r="AH10" s="363">
        <f>AH9/AH7*100</f>
        <v>42.30345015573092</v>
      </c>
      <c r="AI10" s="41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35" ht="18">
      <c r="A11" s="19" t="s">
        <v>20</v>
      </c>
      <c r="B11" s="20">
        <v>35.77</v>
      </c>
      <c r="C11" s="20">
        <v>41.55</v>
      </c>
      <c r="D11" s="21">
        <f>C11/B11*100</f>
        <v>116.15879228403689</v>
      </c>
      <c r="E11" s="22">
        <v>47.5</v>
      </c>
      <c r="F11" s="21">
        <f>E11/C11*100</f>
        <v>114.32009626955477</v>
      </c>
      <c r="G11" s="22">
        <v>27.67</v>
      </c>
      <c r="H11" s="20">
        <v>46.64</v>
      </c>
      <c r="I11" s="21">
        <f>H11/E11*100</f>
        <v>98.18947368421053</v>
      </c>
      <c r="J11" s="23">
        <v>25.64</v>
      </c>
      <c r="K11" s="24">
        <v>74.395656</v>
      </c>
      <c r="L11" s="25">
        <v>117.64018975332068</v>
      </c>
      <c r="M11" s="24">
        <v>54.377992</v>
      </c>
      <c r="N11" s="24">
        <v>59.390278</v>
      </c>
      <c r="O11" s="25">
        <f>N11/K11*100</f>
        <v>79.83030353277616</v>
      </c>
      <c r="P11" s="24">
        <v>-42.75804</v>
      </c>
      <c r="Q11" s="30" t="s">
        <v>9</v>
      </c>
      <c r="R11" s="24">
        <v>77.389367</v>
      </c>
      <c r="S11" s="30" t="s">
        <v>9</v>
      </c>
      <c r="T11" s="24">
        <v>123.497728</v>
      </c>
      <c r="U11" s="25">
        <f>T11/R11*100</f>
        <v>159.57971073726446</v>
      </c>
      <c r="V11" s="24">
        <v>148.871836</v>
      </c>
      <c r="W11" s="25">
        <f>V11/T11*100</f>
        <v>120.54621442104587</v>
      </c>
      <c r="X11" s="24">
        <v>223.771005</v>
      </c>
      <c r="Y11" s="25">
        <f>X11/V11*100</f>
        <v>150.31117437149092</v>
      </c>
      <c r="Z11" s="24">
        <v>245.079006</v>
      </c>
      <c r="AA11" s="25">
        <f>Z11/X11*100</f>
        <v>109.52223501878629</v>
      </c>
      <c r="AB11" s="24">
        <v>248.261244</v>
      </c>
      <c r="AC11" s="25">
        <f>AB11/Z11*100</f>
        <v>101.2984539361156</v>
      </c>
      <c r="AD11" s="24">
        <v>328.627481</v>
      </c>
      <c r="AE11" s="25">
        <f>AD11/AB11*100</f>
        <v>132.37164033545244</v>
      </c>
      <c r="AF11" s="24">
        <v>337.40340100000003</v>
      </c>
      <c r="AG11" s="41">
        <f>AF11/AD11*100</f>
        <v>102.67047660569813</v>
      </c>
      <c r="AH11" s="24">
        <v>384.806372</v>
      </c>
      <c r="AI11" s="41">
        <f>AH11/AF11*100</f>
        <v>114.04934593412707</v>
      </c>
    </row>
    <row r="12" spans="1:256" ht="18">
      <c r="A12" s="377" t="s">
        <v>18</v>
      </c>
      <c r="B12" s="26">
        <f>B11/B9*100</f>
        <v>109.9938499384994</v>
      </c>
      <c r="C12" s="27">
        <f>C11/C9*100</f>
        <v>142.98004129387473</v>
      </c>
      <c r="D12" s="27"/>
      <c r="E12" s="27">
        <f>E11/E9*100</f>
        <v>116.50723571253371</v>
      </c>
      <c r="F12" s="26"/>
      <c r="G12" s="28"/>
      <c r="H12" s="27">
        <f>H11/H9*100</f>
        <v>112.73869954073001</v>
      </c>
      <c r="I12" s="27"/>
      <c r="J12" s="27"/>
      <c r="K12" s="25">
        <v>105.79327662672206</v>
      </c>
      <c r="L12" s="25"/>
      <c r="M12" s="25">
        <v>94.0710280479892</v>
      </c>
      <c r="N12" s="25">
        <f>N11/N9*100</f>
        <v>88.56995932213621</v>
      </c>
      <c r="O12" s="25"/>
      <c r="P12" s="30" t="s">
        <v>9</v>
      </c>
      <c r="Q12" s="25"/>
      <c r="R12" s="31">
        <f>R11/R9*100</f>
        <v>78.47456826212645</v>
      </c>
      <c r="S12" s="25"/>
      <c r="T12" s="31">
        <f>T11/T9*100</f>
        <v>115.51845693387087</v>
      </c>
      <c r="U12" s="25"/>
      <c r="V12" s="31">
        <f>V11/V9*100</f>
        <v>149.3269696708598</v>
      </c>
      <c r="W12" s="25"/>
      <c r="X12" s="31">
        <f>X11/X9*100</f>
        <v>312.27237044979705</v>
      </c>
      <c r="Y12" s="25"/>
      <c r="Z12" s="31">
        <f>Z11/Z9*100</f>
        <v>315.0775031706184</v>
      </c>
      <c r="AA12" s="25"/>
      <c r="AB12" s="31">
        <f>AB11/AB9*100</f>
        <v>198.157895883705</v>
      </c>
      <c r="AC12" s="25"/>
      <c r="AD12" s="31">
        <f>AD11/AD9*100</f>
        <v>242.6587171151186</v>
      </c>
      <c r="AE12" s="25"/>
      <c r="AF12" s="363">
        <f>AF11/AF9*100</f>
        <v>360.6317728267619</v>
      </c>
      <c r="AG12" s="41"/>
      <c r="AH12" s="363">
        <f>AH11/AH9*100</f>
        <v>275.43134335741274</v>
      </c>
      <c r="AI12" s="41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35" ht="18">
      <c r="A13" s="19" t="s">
        <v>21</v>
      </c>
      <c r="B13" s="19">
        <f>B7+B9+B11</f>
        <v>99.07000000000001</v>
      </c>
      <c r="C13" s="19">
        <f>C7+C9+C11</f>
        <v>106.22</v>
      </c>
      <c r="D13" s="21">
        <v>706</v>
      </c>
      <c r="E13" s="32">
        <f>E7+E9+E11</f>
        <v>147.08</v>
      </c>
      <c r="F13" s="21">
        <f>E13/C13*100</f>
        <v>138.46733195255132</v>
      </c>
      <c r="G13" s="32">
        <f>G7+G9+G11</f>
        <v>71.06</v>
      </c>
      <c r="H13" s="32">
        <f>H7+H9+H11</f>
        <v>152.94</v>
      </c>
      <c r="I13" s="21">
        <f>H13/E13*100</f>
        <v>103.9842262714169</v>
      </c>
      <c r="J13" s="32">
        <f>J7+J9+J11</f>
        <v>74.59</v>
      </c>
      <c r="K13" s="33">
        <v>269.215462</v>
      </c>
      <c r="L13" s="25">
        <v>125.77810783031207</v>
      </c>
      <c r="M13" s="33">
        <v>151.425799</v>
      </c>
      <c r="N13" s="33">
        <f>N7+N9+N11</f>
        <v>209.290975</v>
      </c>
      <c r="O13" s="25">
        <f>N13/K13*100</f>
        <v>77.74106785887356</v>
      </c>
      <c r="P13" s="33">
        <f>P7+P9+P11</f>
        <v>93.590461</v>
      </c>
      <c r="Q13" s="25">
        <f>P13/N13*100</f>
        <v>44.71786755257842</v>
      </c>
      <c r="R13" s="33">
        <f>R7+R9+R11</f>
        <v>328.90659500000004</v>
      </c>
      <c r="S13" s="25">
        <f>R13/P13*100</f>
        <v>351.4317500797437</v>
      </c>
      <c r="T13" s="33">
        <f>T7+T9+T11</f>
        <v>407.048467</v>
      </c>
      <c r="U13" s="25">
        <f>T13/R13*100</f>
        <v>123.75807392977327</v>
      </c>
      <c r="V13" s="33">
        <f>V7+V9+V11</f>
        <v>431.112111</v>
      </c>
      <c r="W13" s="25">
        <f>V13/T13*100</f>
        <v>105.91173925241684</v>
      </c>
      <c r="X13" s="33">
        <f>X7+X9+X11</f>
        <v>464.75372600000003</v>
      </c>
      <c r="Y13" s="25">
        <f>X13/V13*100</f>
        <v>107.80344929813397</v>
      </c>
      <c r="Z13" s="33">
        <f>Z7+Z9+Z11</f>
        <v>495.14968</v>
      </c>
      <c r="AA13" s="25">
        <f>Z13/X13*100</f>
        <v>106.54022814655175</v>
      </c>
      <c r="AB13" s="33">
        <f>AB7+AB9+AB11</f>
        <v>565.529666</v>
      </c>
      <c r="AC13" s="25">
        <f>AB13/Z13*100</f>
        <v>114.2138809420214</v>
      </c>
      <c r="AD13" s="33">
        <f>AD7+AD9+AD11</f>
        <v>679.9129350000001</v>
      </c>
      <c r="AE13" s="25">
        <f>AD13/AB13*100</f>
        <v>120.22586539253275</v>
      </c>
      <c r="AF13" s="33">
        <f>AF7+AF9+AF11</f>
        <v>731.644403</v>
      </c>
      <c r="AG13" s="354">
        <f>AF13/AD13*100</f>
        <v>107.60854299675884</v>
      </c>
      <c r="AH13" s="33">
        <f>AH7+AH9+AH11</f>
        <v>854.7746400000001</v>
      </c>
      <c r="AI13" s="354">
        <f>AH13/AF13*100</f>
        <v>116.82924607843957</v>
      </c>
    </row>
    <row r="14" spans="1:256" ht="18">
      <c r="A14" s="377" t="s">
        <v>18</v>
      </c>
      <c r="B14" s="26"/>
      <c r="C14" s="27">
        <f>C13/B41*100</f>
        <v>66.54554567096854</v>
      </c>
      <c r="D14" s="27"/>
      <c r="E14" s="27">
        <f>E13/C41*100</f>
        <v>102.06092568177087</v>
      </c>
      <c r="F14" s="26"/>
      <c r="G14" s="28"/>
      <c r="H14" s="27">
        <f>H13/E41*100</f>
        <v>97.83151026674344</v>
      </c>
      <c r="I14" s="27"/>
      <c r="J14" s="27"/>
      <c r="K14" s="25">
        <v>128.20996587882024</v>
      </c>
      <c r="L14" s="25"/>
      <c r="M14" s="25">
        <v>87.955413505884</v>
      </c>
      <c r="N14" s="25">
        <f>N13/K41*100</f>
        <v>94.31874121331553</v>
      </c>
      <c r="O14" s="25"/>
      <c r="P14" s="25">
        <f>P13/N41*100</f>
        <v>19.892326062375748</v>
      </c>
      <c r="Q14" s="25"/>
      <c r="R14" s="25">
        <f>R13/P41*100</f>
        <v>166.00989257795507</v>
      </c>
      <c r="S14" s="25"/>
      <c r="T14" s="25">
        <f>T13/R41*100</f>
        <v>141.72856661768586</v>
      </c>
      <c r="U14" s="25"/>
      <c r="V14" s="25">
        <f>V13/T41*100</f>
        <v>123.64018750736612</v>
      </c>
      <c r="W14" s="25"/>
      <c r="X14" s="25">
        <f>X13/V41*100</f>
        <v>112.69486586530506</v>
      </c>
      <c r="Y14" s="25"/>
      <c r="Z14" s="25">
        <f>Z13/X41*100</f>
        <v>110.53202101882644</v>
      </c>
      <c r="AA14" s="25"/>
      <c r="AB14" s="25">
        <f>AB13/Z41*100</f>
        <v>122.45119218354516</v>
      </c>
      <c r="AC14" s="25"/>
      <c r="AD14" s="25">
        <f>AD13/AB41*100</f>
        <v>131.3441157028658</v>
      </c>
      <c r="AE14" s="25"/>
      <c r="AF14" s="41">
        <f>AF13/AD41*100</f>
        <v>133.460179997853</v>
      </c>
      <c r="AG14" s="41"/>
      <c r="AH14" s="41">
        <f>AH13/AF41*100</f>
        <v>130.56538221503303</v>
      </c>
      <c r="AI14" s="41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35" ht="18">
      <c r="A15" s="19" t="s">
        <v>22</v>
      </c>
      <c r="B15" s="20">
        <v>34.26</v>
      </c>
      <c r="C15" s="20">
        <v>39.76</v>
      </c>
      <c r="D15" s="21">
        <f>C15/B15*100</f>
        <v>116.05370694687682</v>
      </c>
      <c r="E15" s="22">
        <v>53.33</v>
      </c>
      <c r="F15" s="21">
        <f>E15/C15*100</f>
        <v>134.1297786720322</v>
      </c>
      <c r="G15" s="22">
        <v>23.93</v>
      </c>
      <c r="H15" s="22">
        <v>59.76</v>
      </c>
      <c r="I15" s="21">
        <f>H15/E15*100</f>
        <v>112.05700356272268</v>
      </c>
      <c r="J15" s="23">
        <v>23.16</v>
      </c>
      <c r="K15" s="24">
        <v>79.051249</v>
      </c>
      <c r="L15" s="25">
        <v>97.8478140859017</v>
      </c>
      <c r="M15" s="24">
        <v>51.88725</v>
      </c>
      <c r="N15" s="24">
        <v>93.132979</v>
      </c>
      <c r="O15" s="25">
        <f>N15/K15*100</f>
        <v>117.81341873548388</v>
      </c>
      <c r="P15" s="24">
        <v>371.816092</v>
      </c>
      <c r="Q15" s="25">
        <f>P15/N15*100</f>
        <v>399.2313957873075</v>
      </c>
      <c r="R15" s="24">
        <v>83.539909</v>
      </c>
      <c r="S15" s="25">
        <f>R15/P15*100</f>
        <v>22.468072468471856</v>
      </c>
      <c r="T15" s="24">
        <v>89.445049</v>
      </c>
      <c r="U15" s="25">
        <f>T15/R15*100</f>
        <v>107.06864547817499</v>
      </c>
      <c r="V15" s="24">
        <v>172.998445</v>
      </c>
      <c r="W15" s="25">
        <f>V15/T15*100</f>
        <v>193.41310327863982</v>
      </c>
      <c r="X15" s="24">
        <v>198.37282</v>
      </c>
      <c r="Y15" s="25">
        <f>X15/V15*100</f>
        <v>114.66740062316745</v>
      </c>
      <c r="Z15" s="24">
        <v>141.551836</v>
      </c>
      <c r="AA15" s="25">
        <f>Z15/X15*100</f>
        <v>71.35646708052042</v>
      </c>
      <c r="AB15" s="24">
        <v>205.801772</v>
      </c>
      <c r="AC15" s="25">
        <f>AB15/Z15*100</f>
        <v>145.3896874922908</v>
      </c>
      <c r="AD15" s="24">
        <v>250.515737</v>
      </c>
      <c r="AE15" s="25">
        <f>AD15/AB15*100</f>
        <v>121.72671525879768</v>
      </c>
      <c r="AF15" s="24">
        <v>254.729007</v>
      </c>
      <c r="AG15" s="41">
        <f>AF15/AD15*100</f>
        <v>101.68183845472349</v>
      </c>
      <c r="AH15" s="34">
        <v>254.729007</v>
      </c>
      <c r="AI15" s="42">
        <f>AH15/AF15*100</f>
        <v>100</v>
      </c>
    </row>
    <row r="16" spans="1:256" ht="18">
      <c r="A16" s="377" t="s">
        <v>18</v>
      </c>
      <c r="B16" s="26">
        <f>B15/B11*100</f>
        <v>95.77858540676544</v>
      </c>
      <c r="C16" s="27">
        <f>C15/C11*100</f>
        <v>95.69193742478942</v>
      </c>
      <c r="D16" s="27"/>
      <c r="E16" s="27">
        <f>E15/E11*100</f>
        <v>112.2736842105263</v>
      </c>
      <c r="F16" s="26"/>
      <c r="G16" s="28"/>
      <c r="H16" s="27">
        <f>H15/H11*100</f>
        <v>128.1303602058319</v>
      </c>
      <c r="I16" s="27"/>
      <c r="J16" s="27"/>
      <c r="K16" s="25">
        <v>106.25788285272999</v>
      </c>
      <c r="L16" s="25"/>
      <c r="M16" s="25">
        <v>95.41957709655775</v>
      </c>
      <c r="N16" s="25">
        <f>N15/N11*100</f>
        <v>156.81519288392622</v>
      </c>
      <c r="O16" s="25"/>
      <c r="P16" s="31">
        <f>P15/P7*100</f>
        <v>214.55390858351723</v>
      </c>
      <c r="Q16" s="25"/>
      <c r="R16" s="31">
        <f>R15/R11*100</f>
        <v>107.94752850220365</v>
      </c>
      <c r="S16" s="25"/>
      <c r="T16" s="31">
        <f>T15/T11*100</f>
        <v>72.42647330321736</v>
      </c>
      <c r="U16" s="25"/>
      <c r="V16" s="31">
        <f>V15/V11*100</f>
        <v>116.20629505771663</v>
      </c>
      <c r="W16" s="25"/>
      <c r="X16" s="31">
        <f>X15/X11*100</f>
        <v>88.64992137833049</v>
      </c>
      <c r="Y16" s="25"/>
      <c r="Z16" s="31">
        <f>Z15/Z11*100</f>
        <v>57.75763428712454</v>
      </c>
      <c r="AA16" s="25"/>
      <c r="AB16" s="31">
        <f>AB15/AB11*100</f>
        <v>82.89726124146868</v>
      </c>
      <c r="AC16" s="25"/>
      <c r="AD16" s="31">
        <f>AD15/AD11*100</f>
        <v>76.23091539322606</v>
      </c>
      <c r="AE16" s="25"/>
      <c r="AF16" s="363">
        <f>AF15/AF11*100</f>
        <v>75.4968699915387</v>
      </c>
      <c r="AG16" s="41"/>
      <c r="AH16" s="364">
        <f>AH15/AH11*100</f>
        <v>66.19667072456897</v>
      </c>
      <c r="AI16" s="42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35" ht="18">
      <c r="A17" s="19" t="s">
        <v>23</v>
      </c>
      <c r="B17" s="20">
        <v>32.73</v>
      </c>
      <c r="C17" s="22">
        <v>47</v>
      </c>
      <c r="D17" s="21">
        <f>C17/B17*100</f>
        <v>143.59914451573482</v>
      </c>
      <c r="E17" s="22">
        <v>51.75</v>
      </c>
      <c r="F17" s="21">
        <f>E17/C17*100</f>
        <v>110.10638297872339</v>
      </c>
      <c r="G17" s="22">
        <v>24.74</v>
      </c>
      <c r="H17" s="22">
        <v>65.33</v>
      </c>
      <c r="I17" s="21">
        <f>H17/E17*100</f>
        <v>126.2415458937198</v>
      </c>
      <c r="J17" s="23">
        <v>21.19</v>
      </c>
      <c r="K17" s="24">
        <v>57.533659</v>
      </c>
      <c r="L17" s="25">
        <v>73.63837066427749</v>
      </c>
      <c r="M17" s="24">
        <v>62.548579</v>
      </c>
      <c r="N17" s="24">
        <v>106.407832</v>
      </c>
      <c r="O17" s="25">
        <f>N17/K17*100</f>
        <v>184.9488349072323</v>
      </c>
      <c r="P17" s="24">
        <v>-14.067812</v>
      </c>
      <c r="Q17" s="30" t="s">
        <v>9</v>
      </c>
      <c r="R17" s="24">
        <v>65.813375</v>
      </c>
      <c r="S17" s="30" t="s">
        <v>9</v>
      </c>
      <c r="T17" s="24">
        <v>56.648959</v>
      </c>
      <c r="U17" s="25">
        <f>T17/R17*100</f>
        <v>86.07514657924776</v>
      </c>
      <c r="V17" s="24">
        <v>102.838908</v>
      </c>
      <c r="W17" s="25">
        <f>V17/T17*100</f>
        <v>181.53715410728026</v>
      </c>
      <c r="X17" s="24">
        <v>98.118135</v>
      </c>
      <c r="Y17" s="25">
        <f>X17/V17*100</f>
        <v>95.40954577230633</v>
      </c>
      <c r="Z17" s="24">
        <v>94.104829</v>
      </c>
      <c r="AA17" s="25">
        <f>Z17/X17*100</f>
        <v>95.90972046095251</v>
      </c>
      <c r="AB17" s="24">
        <v>130.476507</v>
      </c>
      <c r="AC17" s="25">
        <f>AB17/Z17*100</f>
        <v>138.65017171435485</v>
      </c>
      <c r="AD17" s="24">
        <v>89.137412</v>
      </c>
      <c r="AE17" s="25">
        <f>AD17/AB17*100</f>
        <v>68.31682886789727</v>
      </c>
      <c r="AF17" s="24">
        <v>41.449432</v>
      </c>
      <c r="AG17" s="41">
        <f>AF17/AD17*100</f>
        <v>46.50060066810107</v>
      </c>
      <c r="AH17" s="34">
        <v>41.449432</v>
      </c>
      <c r="AI17" s="42">
        <f>AH17/AF17*100</f>
        <v>100</v>
      </c>
    </row>
    <row r="18" spans="1:256" ht="18">
      <c r="A18" s="377" t="s">
        <v>18</v>
      </c>
      <c r="B18" s="26">
        <f>B17/B15*100</f>
        <v>95.5341506129597</v>
      </c>
      <c r="C18" s="27">
        <f>C17/C15*100</f>
        <v>118.20925553319921</v>
      </c>
      <c r="D18" s="27"/>
      <c r="E18" s="27">
        <f>E17/E15*100</f>
        <v>97.03731483217702</v>
      </c>
      <c r="F18" s="26"/>
      <c r="G18" s="28"/>
      <c r="H18" s="27">
        <f>H17/H15*100</f>
        <v>109.32061579651942</v>
      </c>
      <c r="I18" s="27"/>
      <c r="J18" s="27"/>
      <c r="K18" s="25">
        <v>72.78020237226106</v>
      </c>
      <c r="L18" s="25"/>
      <c r="M18" s="25">
        <v>120.54710743005266</v>
      </c>
      <c r="N18" s="25">
        <f>N17/N15*100</f>
        <v>114.25365444393225</v>
      </c>
      <c r="O18" s="25"/>
      <c r="P18" s="30" t="s">
        <v>9</v>
      </c>
      <c r="Q18" s="25"/>
      <c r="R18" s="31">
        <f>R17/R15*100</f>
        <v>78.78075974442346</v>
      </c>
      <c r="S18" s="25"/>
      <c r="T18" s="31">
        <f>T17/T15*100</f>
        <v>63.33381180214906</v>
      </c>
      <c r="U18" s="25"/>
      <c r="V18" s="31">
        <f>V17/V15*100</f>
        <v>59.44498980901245</v>
      </c>
      <c r="W18" s="25"/>
      <c r="X18" s="31">
        <f>X17/X15*100</f>
        <v>49.46148116460713</v>
      </c>
      <c r="Y18" s="25"/>
      <c r="Z18" s="31">
        <f>Z17/Z15*100</f>
        <v>66.48082544121857</v>
      </c>
      <c r="AA18" s="25"/>
      <c r="AB18" s="31">
        <f>AB17/AB15*100</f>
        <v>63.399117379805645</v>
      </c>
      <c r="AC18" s="25"/>
      <c r="AD18" s="31">
        <f>AD17/AD15*100</f>
        <v>35.58156188806614</v>
      </c>
      <c r="AE18" s="25"/>
      <c r="AF18" s="363">
        <f>AF17/AF15*100</f>
        <v>16.271971727193204</v>
      </c>
      <c r="AG18" s="41"/>
      <c r="AH18" s="364">
        <f>AH17/AH15*100</f>
        <v>16.271971727193204</v>
      </c>
      <c r="AI18" s="42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35" ht="18">
      <c r="A19" s="19" t="s">
        <v>24</v>
      </c>
      <c r="B19" s="20">
        <v>38.01</v>
      </c>
      <c r="C19" s="20">
        <v>42.11</v>
      </c>
      <c r="D19" s="21">
        <f>C19/B19*100</f>
        <v>110.78663509602737</v>
      </c>
      <c r="E19" s="22">
        <v>50.94</v>
      </c>
      <c r="F19" s="21">
        <f>E19/C19*100</f>
        <v>120.96889099976251</v>
      </c>
      <c r="G19" s="22">
        <v>21.13</v>
      </c>
      <c r="H19" s="22">
        <v>56.76</v>
      </c>
      <c r="I19" s="21">
        <f>H19/E19*100</f>
        <v>111.42520612485276</v>
      </c>
      <c r="J19" s="23">
        <v>24.89</v>
      </c>
      <c r="K19" s="24">
        <v>61.506532</v>
      </c>
      <c r="L19" s="25">
        <v>80.64315196014161</v>
      </c>
      <c r="M19" s="24">
        <v>101.521173</v>
      </c>
      <c r="N19" s="24">
        <v>189.870241</v>
      </c>
      <c r="O19" s="25">
        <f>N19/K19*100</f>
        <v>308.6993118064273</v>
      </c>
      <c r="P19" s="24">
        <v>-16.234079</v>
      </c>
      <c r="Q19" s="30" t="s">
        <v>9</v>
      </c>
      <c r="R19" s="24">
        <v>75.225454</v>
      </c>
      <c r="S19" s="30" t="s">
        <v>9</v>
      </c>
      <c r="T19" s="24">
        <v>94.283643</v>
      </c>
      <c r="U19" s="25">
        <f>T19/R19*100</f>
        <v>125.33476102384174</v>
      </c>
      <c r="V19" s="24">
        <v>182.066271</v>
      </c>
      <c r="W19" s="25">
        <f>V19/T19*100</f>
        <v>193.10483261661835</v>
      </c>
      <c r="X19" s="24">
        <v>217.182067</v>
      </c>
      <c r="Y19" s="25">
        <f>X19/V19*100</f>
        <v>119.2873703663651</v>
      </c>
      <c r="Z19" s="24">
        <v>247.882585</v>
      </c>
      <c r="AA19" s="25">
        <f>Z19/X19*100</f>
        <v>114.13584391385317</v>
      </c>
      <c r="AB19" s="24">
        <v>261.344268</v>
      </c>
      <c r="AC19" s="25">
        <f>AB19/Z19*100</f>
        <v>105.4306691210276</v>
      </c>
      <c r="AD19" s="24">
        <v>284.048174</v>
      </c>
      <c r="AE19" s="25">
        <f>AD19/AB19*100</f>
        <v>108.68735563773681</v>
      </c>
      <c r="AF19" s="24">
        <v>313.23303199999987</v>
      </c>
      <c r="AG19" s="41">
        <f>AF19/AD19*100</f>
        <v>110.27461560094376</v>
      </c>
      <c r="AH19" s="34">
        <v>313.23303199999987</v>
      </c>
      <c r="AI19" s="42">
        <f>AH19/AF19*100</f>
        <v>100</v>
      </c>
    </row>
    <row r="20" spans="1:256" ht="18">
      <c r="A20" s="377" t="s">
        <v>18</v>
      </c>
      <c r="B20" s="26">
        <f>B19/B17*100</f>
        <v>116.13198900091659</v>
      </c>
      <c r="C20" s="27">
        <f>C19/C17*100</f>
        <v>89.59574468085107</v>
      </c>
      <c r="D20" s="27"/>
      <c r="E20" s="27">
        <f>E19/E17*100</f>
        <v>98.43478260869564</v>
      </c>
      <c r="F20" s="26"/>
      <c r="G20" s="28"/>
      <c r="H20" s="27">
        <f>H19/H17*100</f>
        <v>86.88198377468238</v>
      </c>
      <c r="I20" s="27"/>
      <c r="J20" s="27"/>
      <c r="K20" s="25">
        <v>106.90530216407754</v>
      </c>
      <c r="L20" s="25"/>
      <c r="M20" s="25">
        <v>162.30772085165995</v>
      </c>
      <c r="N20" s="25">
        <f>N19/N17*100</f>
        <v>178.4363400994769</v>
      </c>
      <c r="O20" s="25"/>
      <c r="P20" s="30" t="s">
        <v>9</v>
      </c>
      <c r="Q20" s="25"/>
      <c r="R20" s="31">
        <f>R19/R17*100</f>
        <v>114.30116446694916</v>
      </c>
      <c r="S20" s="25"/>
      <c r="T20" s="31">
        <f>T19/T17*100</f>
        <v>166.43490836257027</v>
      </c>
      <c r="U20" s="25"/>
      <c r="V20" s="31">
        <f>V19/V17*100</f>
        <v>177.04026087091472</v>
      </c>
      <c r="W20" s="25"/>
      <c r="X20" s="31">
        <f>X19/X17*100</f>
        <v>221.3475286704135</v>
      </c>
      <c r="Y20" s="25"/>
      <c r="Z20" s="31">
        <f>Z19/Z17*100</f>
        <v>263.4111210169672</v>
      </c>
      <c r="AA20" s="25"/>
      <c r="AB20" s="31">
        <f>AB19/AB17*100</f>
        <v>200.29986547693218</v>
      </c>
      <c r="AC20" s="25"/>
      <c r="AD20" s="31">
        <f>AD19/AD17*100</f>
        <v>318.6632499494152</v>
      </c>
      <c r="AE20" s="25"/>
      <c r="AF20" s="363">
        <f>AF19/AF17*100</f>
        <v>755.6992144066048</v>
      </c>
      <c r="AG20" s="41"/>
      <c r="AH20" s="364">
        <f>AH19/AH17*100</f>
        <v>755.6992144066048</v>
      </c>
      <c r="AI20" s="42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35" ht="18">
      <c r="A21" s="19" t="s">
        <v>8</v>
      </c>
      <c r="B21" s="32">
        <f>B15+B17+B19</f>
        <v>105</v>
      </c>
      <c r="C21" s="32">
        <f>C15+C17+C19</f>
        <v>128.87</v>
      </c>
      <c r="D21" s="21">
        <f>C21/B21*100</f>
        <v>122.73333333333333</v>
      </c>
      <c r="E21" s="32">
        <f>E15+E17+E19</f>
        <v>156.01999999999998</v>
      </c>
      <c r="F21" s="21">
        <f>E21/C21*100</f>
        <v>121.06774268642818</v>
      </c>
      <c r="G21" s="32">
        <f>G15+G17+G19</f>
        <v>69.8</v>
      </c>
      <c r="H21" s="32">
        <f>H15+H17+H19</f>
        <v>181.85</v>
      </c>
      <c r="I21" s="21">
        <f>H21/E21*100</f>
        <v>116.55556979874375</v>
      </c>
      <c r="J21" s="32">
        <f>J15+J17+J19</f>
        <v>69.24000000000001</v>
      </c>
      <c r="K21" s="33">
        <v>198.09143999999998</v>
      </c>
      <c r="L21" s="25">
        <v>84.22613206343806</v>
      </c>
      <c r="M21" s="33">
        <v>215.957002</v>
      </c>
      <c r="N21" s="33">
        <f>N15+N17+N19</f>
        <v>389.41105200000004</v>
      </c>
      <c r="O21" s="25">
        <f>N21/K21*100</f>
        <v>196.58146359075388</v>
      </c>
      <c r="P21" s="33">
        <f>P15+P17+P19</f>
        <v>341.514201</v>
      </c>
      <c r="Q21" s="25">
        <f>P21/N21*100</f>
        <v>87.70018191471361</v>
      </c>
      <c r="R21" s="33">
        <f>R15+R17+R19</f>
        <v>224.578738</v>
      </c>
      <c r="S21" s="25">
        <f>R21/P21*100</f>
        <v>65.75970701727861</v>
      </c>
      <c r="T21" s="33">
        <f>T15+T17+T19</f>
        <v>240.37765100000001</v>
      </c>
      <c r="U21" s="25">
        <f>T21/R21*100</f>
        <v>107.0349104018921</v>
      </c>
      <c r="V21" s="33">
        <f>V15+V17+V19</f>
        <v>457.90362400000004</v>
      </c>
      <c r="W21" s="25">
        <f>V21/T21*100</f>
        <v>190.49342652907447</v>
      </c>
      <c r="X21" s="33">
        <f>X15+X17+X19</f>
        <v>513.673022</v>
      </c>
      <c r="Y21" s="25">
        <f>X21/V21*100</f>
        <v>112.17928731658169</v>
      </c>
      <c r="Z21" s="33">
        <f>Z15+Z17+Z19</f>
        <v>483.53925000000004</v>
      </c>
      <c r="AA21" s="25">
        <f>Z21/X21*100</f>
        <v>94.13366661097497</v>
      </c>
      <c r="AB21" s="33">
        <f>AB15+AB17+AB19</f>
        <v>597.6225469999999</v>
      </c>
      <c r="AC21" s="25">
        <f>AB21/Z21*100</f>
        <v>123.59338916127282</v>
      </c>
      <c r="AD21" s="33">
        <f>AD15+AD17+AD19</f>
        <v>623.701323</v>
      </c>
      <c r="AE21" s="25">
        <f>AD21/AB21*100</f>
        <v>104.36375369887108</v>
      </c>
      <c r="AF21" s="33">
        <f>AF15+AF17+AF19</f>
        <v>609.4114709999999</v>
      </c>
      <c r="AG21" s="354">
        <f>AF21/AD21*100</f>
        <v>97.70886296484574</v>
      </c>
      <c r="AH21" s="35">
        <f>AH15+AH17+AH19</f>
        <v>609.4114709999999</v>
      </c>
      <c r="AI21" s="42">
        <f>AH21/AF21*100</f>
        <v>100</v>
      </c>
    </row>
    <row r="22" spans="1:256" ht="18">
      <c r="A22" s="377" t="s">
        <v>18</v>
      </c>
      <c r="B22" s="26">
        <f>B21/B13*100</f>
        <v>105.9856667003129</v>
      </c>
      <c r="C22" s="27">
        <f>C21/C13*100</f>
        <v>121.32366785916024</v>
      </c>
      <c r="D22" s="27"/>
      <c r="E22" s="27">
        <f>E21/E13*100</f>
        <v>106.07832472124012</v>
      </c>
      <c r="F22" s="26"/>
      <c r="G22" s="28"/>
      <c r="H22" s="27">
        <f>H21/H13*100</f>
        <v>118.90283771413625</v>
      </c>
      <c r="I22" s="27"/>
      <c r="J22" s="27"/>
      <c r="K22" s="25">
        <v>73.5810040509486</v>
      </c>
      <c r="L22" s="25"/>
      <c r="M22" s="25">
        <v>142.6157256069687</v>
      </c>
      <c r="N22" s="25">
        <f>N21/N13*100</f>
        <v>186.06203731431802</v>
      </c>
      <c r="O22" s="25"/>
      <c r="P22" s="25">
        <f>P21/P13*100</f>
        <v>364.9027874753176</v>
      </c>
      <c r="Q22" s="25"/>
      <c r="R22" s="25">
        <f>R21/R13*100</f>
        <v>68.28039978949037</v>
      </c>
      <c r="S22" s="25"/>
      <c r="T22" s="25">
        <f>T21/T13*100</f>
        <v>59.053815574252</v>
      </c>
      <c r="U22" s="25"/>
      <c r="V22" s="25">
        <f>V21/V13*100</f>
        <v>106.2145117978372</v>
      </c>
      <c r="W22" s="25"/>
      <c r="X22" s="25">
        <f>X21/X13*100</f>
        <v>110.52585342801531</v>
      </c>
      <c r="Y22" s="25"/>
      <c r="Z22" s="25">
        <f>Z21/Z13*100</f>
        <v>97.65516762527243</v>
      </c>
      <c r="AA22" s="25"/>
      <c r="AB22" s="25">
        <f>AB21/AB13*100</f>
        <v>105.67483598641134</v>
      </c>
      <c r="AC22" s="25"/>
      <c r="AD22" s="31">
        <f>AD21/AD13*100</f>
        <v>91.73252793021211</v>
      </c>
      <c r="AE22" s="25"/>
      <c r="AF22" s="363">
        <f>AF21/AF13*100</f>
        <v>83.29339614998734</v>
      </c>
      <c r="AG22" s="41"/>
      <c r="AH22" s="364">
        <f>AH21/AH13*100</f>
        <v>71.29498729630068</v>
      </c>
      <c r="AI22" s="42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35" ht="18">
      <c r="A23" s="19" t="s">
        <v>25</v>
      </c>
      <c r="B23" s="32">
        <f>B13+B21</f>
        <v>204.07</v>
      </c>
      <c r="C23" s="32">
        <f>C13+C21</f>
        <v>235.09</v>
      </c>
      <c r="D23" s="21">
        <f>C23/B23*100</f>
        <v>115.20066643798697</v>
      </c>
      <c r="E23" s="32">
        <f>E13+E21</f>
        <v>303.1</v>
      </c>
      <c r="F23" s="21">
        <f>E23/C23*100</f>
        <v>128.92934620783532</v>
      </c>
      <c r="G23" s="32">
        <f>G13+G21</f>
        <v>140.86</v>
      </c>
      <c r="H23" s="32">
        <f>H13+H21</f>
        <v>334.78999999999996</v>
      </c>
      <c r="I23" s="21">
        <f>H23/E23*100</f>
        <v>110.4552952820851</v>
      </c>
      <c r="J23" s="32">
        <f>J13+J21</f>
        <v>143.83</v>
      </c>
      <c r="K23" s="33">
        <v>467.306902</v>
      </c>
      <c r="L23" s="25">
        <v>104.0239748013267</v>
      </c>
      <c r="M23" s="33">
        <v>367.382801</v>
      </c>
      <c r="N23" s="33">
        <f>N13+N21</f>
        <v>598.702027</v>
      </c>
      <c r="O23" s="25">
        <f>N23/K23*100</f>
        <v>128.1175228608115</v>
      </c>
      <c r="P23" s="33">
        <f>P13+P21</f>
        <v>435.104662</v>
      </c>
      <c r="Q23" s="25">
        <f>P23/N23*100</f>
        <v>72.67465991058019</v>
      </c>
      <c r="R23" s="33">
        <f>R13+R21</f>
        <v>553.4853330000001</v>
      </c>
      <c r="S23" s="25">
        <f>R23/P23*100</f>
        <v>127.20740119304905</v>
      </c>
      <c r="T23" s="33">
        <f>T13+T21</f>
        <v>647.4261180000001</v>
      </c>
      <c r="U23" s="25">
        <f>T23/R23*100</f>
        <v>116.97258796196502</v>
      </c>
      <c r="V23" s="33">
        <f>V13+V21</f>
        <v>889.0157350000001</v>
      </c>
      <c r="W23" s="25">
        <f>V23/T23*100</f>
        <v>137.31539557692048</v>
      </c>
      <c r="X23" s="33">
        <f>X13+X21</f>
        <v>978.426748</v>
      </c>
      <c r="Y23" s="25">
        <f>X23/V23*100</f>
        <v>110.05730376639508</v>
      </c>
      <c r="Z23" s="33">
        <f>Z13+Z21</f>
        <v>978.68893</v>
      </c>
      <c r="AA23" s="25">
        <f>Z23/X23*100</f>
        <v>100.02679628296507</v>
      </c>
      <c r="AB23" s="33">
        <f>AB13+AB21</f>
        <v>1163.1522129999998</v>
      </c>
      <c r="AC23" s="25">
        <f>AB23/Z23*100</f>
        <v>118.84799933314866</v>
      </c>
      <c r="AD23" s="33">
        <f>AD13+AD21</f>
        <v>1303.614258</v>
      </c>
      <c r="AE23" s="25">
        <f>AD23/AB23*100</f>
        <v>112.07598140897834</v>
      </c>
      <c r="AF23" s="33">
        <f>AF13+AF21</f>
        <v>1341.055874</v>
      </c>
      <c r="AG23" s="354">
        <f>AF23/AD23*100</f>
        <v>102.87213919073291</v>
      </c>
      <c r="AH23" s="35">
        <f>AH13+AH21</f>
        <v>1464.186111</v>
      </c>
      <c r="AI23" s="42">
        <f>AH23/AF23*100</f>
        <v>109.18158887986795</v>
      </c>
    </row>
    <row r="24" spans="1:256" ht="18">
      <c r="A24" s="377" t="s">
        <v>36</v>
      </c>
      <c r="B24" s="26"/>
      <c r="C24" s="27">
        <f>C23/B43*100</f>
        <v>85.99070924320569</v>
      </c>
      <c r="D24" s="27"/>
      <c r="E24" s="27">
        <f>E23/C43*100</f>
        <v>101.97833254828072</v>
      </c>
      <c r="F24" s="26"/>
      <c r="G24" s="28"/>
      <c r="H24" s="27"/>
      <c r="I24" s="27"/>
      <c r="J24" s="27"/>
      <c r="K24" s="25">
        <v>106.49167223608973</v>
      </c>
      <c r="L24" s="25"/>
      <c r="M24" s="25">
        <v>112.93418247993432</v>
      </c>
      <c r="N24" s="25">
        <f>N23/K43*100</f>
        <v>131.0388468084725</v>
      </c>
      <c r="O24" s="25"/>
      <c r="P24" s="25">
        <f>P23/N43*100</f>
        <v>54.959115864201955</v>
      </c>
      <c r="Q24" s="25"/>
      <c r="R24" s="25">
        <f>R23/P43*100</f>
        <v>98.26060747904364</v>
      </c>
      <c r="S24" s="25"/>
      <c r="T24" s="25">
        <f>T23/R43*100</f>
        <v>103.90033438477708</v>
      </c>
      <c r="U24" s="25"/>
      <c r="V24" s="25">
        <f>V23/T43*100</f>
        <v>130.48369583486667</v>
      </c>
      <c r="W24" s="25"/>
      <c r="X24" s="25">
        <f>X23/V43*100</f>
        <v>113.21438301370799</v>
      </c>
      <c r="Y24" s="25"/>
      <c r="Z24" s="25">
        <f>Z23/X43*100</f>
        <v>107.81972484399051</v>
      </c>
      <c r="AA24" s="25"/>
      <c r="AB24" s="25">
        <f>AB23/Z43*100</f>
        <v>130.76174311179722</v>
      </c>
      <c r="AC24" s="25"/>
      <c r="AD24" s="25">
        <f>AD23/AB43*100</f>
        <v>128.02273879740193</v>
      </c>
      <c r="AE24" s="25"/>
      <c r="AF24" s="41">
        <f>AF23/AD43*100</f>
        <v>117.14998751727602</v>
      </c>
      <c r="AG24" s="41"/>
      <c r="AH24" s="42">
        <f>AH23/AF43*100</f>
        <v>111.23165448082273</v>
      </c>
      <c r="AI24" s="42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35" ht="18">
      <c r="A25" s="19" t="s">
        <v>26</v>
      </c>
      <c r="B25" s="22">
        <v>40</v>
      </c>
      <c r="C25" s="20">
        <v>49.93</v>
      </c>
      <c r="D25" s="21">
        <f>C25/B25*100</f>
        <v>124.825</v>
      </c>
      <c r="E25" s="22">
        <v>51.93</v>
      </c>
      <c r="F25" s="21">
        <f>E25/C25*100</f>
        <v>104.00560785099138</v>
      </c>
      <c r="G25" s="22">
        <v>24.23</v>
      </c>
      <c r="H25" s="22">
        <v>77.75</v>
      </c>
      <c r="I25" s="21">
        <f>H25/E25*100</f>
        <v>149.7207779703447</v>
      </c>
      <c r="J25" s="23">
        <v>21.63</v>
      </c>
      <c r="K25" s="24">
        <v>75.149711</v>
      </c>
      <c r="L25" s="25">
        <v>97.10519576172632</v>
      </c>
      <c r="M25" s="24">
        <v>58.687639</v>
      </c>
      <c r="N25" s="24">
        <v>106.832299</v>
      </c>
      <c r="O25" s="25">
        <f>N25/K25*100</f>
        <v>142.15929453141877</v>
      </c>
      <c r="P25" s="24">
        <v>407.911045</v>
      </c>
      <c r="Q25" s="25">
        <f>P25/N25*100</f>
        <v>381.8237076410758</v>
      </c>
      <c r="R25" s="24">
        <v>122.228967</v>
      </c>
      <c r="S25" s="25">
        <f>R25/P25*100</f>
        <v>29.964613240614753</v>
      </c>
      <c r="T25" s="24">
        <v>111.035877</v>
      </c>
      <c r="U25" s="25">
        <f>T25/R25*100</f>
        <v>90.84252262395378</v>
      </c>
      <c r="V25" s="24">
        <v>153.869861</v>
      </c>
      <c r="W25" s="25">
        <f>V25/T25*100</f>
        <v>138.57670615777636</v>
      </c>
      <c r="X25" s="24">
        <v>155.615946</v>
      </c>
      <c r="Y25" s="25">
        <f>X25/V25*100</f>
        <v>101.13478038431451</v>
      </c>
      <c r="Z25" s="24">
        <v>136.164225</v>
      </c>
      <c r="AA25" s="25">
        <f>Z25/X25*100</f>
        <v>87.50017494993732</v>
      </c>
      <c r="AB25" s="24">
        <v>139.134361</v>
      </c>
      <c r="AC25" s="25">
        <f>AB25/Z25*100</f>
        <v>102.18128954209524</v>
      </c>
      <c r="AD25" s="24">
        <v>233.96872800000006</v>
      </c>
      <c r="AE25" s="25">
        <f>AD25/AB25*100</f>
        <v>168.16027781951004</v>
      </c>
      <c r="AF25" s="24">
        <v>233.207055</v>
      </c>
      <c r="AG25" s="41">
        <f>AF25/AD25*100</f>
        <v>99.67445521180932</v>
      </c>
      <c r="AH25" s="34">
        <v>233.207055</v>
      </c>
      <c r="AI25" s="42">
        <f>AH25/AF25*100</f>
        <v>100</v>
      </c>
    </row>
    <row r="26" spans="1:256" ht="18">
      <c r="A26" s="377" t="s">
        <v>18</v>
      </c>
      <c r="B26" s="26">
        <f>B25/B19*100</f>
        <v>105.23546435148646</v>
      </c>
      <c r="C26" s="27">
        <f>C25/C19*100</f>
        <v>118.57041082878177</v>
      </c>
      <c r="D26" s="27"/>
      <c r="E26" s="27">
        <f>E25/E19*100</f>
        <v>101.94346289752652</v>
      </c>
      <c r="F26" s="26"/>
      <c r="G26" s="28"/>
      <c r="H26" s="27">
        <f>H25/H19*100</f>
        <v>136.98026779422128</v>
      </c>
      <c r="I26" s="27"/>
      <c r="J26" s="27"/>
      <c r="K26" s="25">
        <v>122.18167494795512</v>
      </c>
      <c r="L26" s="25"/>
      <c r="M26" s="25">
        <v>57.80827512700232</v>
      </c>
      <c r="N26" s="25">
        <f>N25/N19*100</f>
        <v>56.2659521773083</v>
      </c>
      <c r="O26" s="25"/>
      <c r="P26" s="25">
        <f>P25/P15*100</f>
        <v>109.70774363364563</v>
      </c>
      <c r="Q26" s="25"/>
      <c r="R26" s="25">
        <f>R25/R19*100</f>
        <v>162.48352186747852</v>
      </c>
      <c r="S26" s="25"/>
      <c r="T26" s="25">
        <f>T25/T19*100</f>
        <v>117.7679112377955</v>
      </c>
      <c r="U26" s="25"/>
      <c r="V26" s="25">
        <f>V25/V19*100</f>
        <v>84.51310621943809</v>
      </c>
      <c r="W26" s="25"/>
      <c r="X26" s="25">
        <f>X25/X19*100</f>
        <v>71.6522999111156</v>
      </c>
      <c r="Y26" s="25"/>
      <c r="Z26" s="25">
        <f>Z25/Z19*100</f>
        <v>54.93093635440343</v>
      </c>
      <c r="AA26" s="25"/>
      <c r="AB26" s="25">
        <f>AB25/AB19*100</f>
        <v>53.23796158406658</v>
      </c>
      <c r="AC26" s="25"/>
      <c r="AD26" s="25">
        <f>AD25/AD19*100</f>
        <v>82.36938287799028</v>
      </c>
      <c r="AE26" s="25"/>
      <c r="AF26" s="41">
        <f>AF25/AF19*100</f>
        <v>74.45161626504324</v>
      </c>
      <c r="AG26" s="41"/>
      <c r="AH26" s="42">
        <f>AH25/AH19*100</f>
        <v>74.45161626504324</v>
      </c>
      <c r="AI26" s="42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35" ht="18">
      <c r="A27" s="19" t="s">
        <v>27</v>
      </c>
      <c r="B27" s="20">
        <v>34.82</v>
      </c>
      <c r="C27" s="20">
        <v>49.98</v>
      </c>
      <c r="D27" s="21">
        <f>C27/B27*100</f>
        <v>143.53819643882827</v>
      </c>
      <c r="E27" s="22">
        <v>53.07</v>
      </c>
      <c r="F27" s="21">
        <f>E27/C27*100</f>
        <v>106.18247298919567</v>
      </c>
      <c r="G27" s="22">
        <v>23.56</v>
      </c>
      <c r="H27" s="22">
        <v>61.26</v>
      </c>
      <c r="I27" s="21">
        <f>H27/E27*100</f>
        <v>115.43244771057093</v>
      </c>
      <c r="J27" s="23">
        <v>27.45</v>
      </c>
      <c r="K27" s="24">
        <v>79.274832</v>
      </c>
      <c r="L27" s="25">
        <v>109.13385462555067</v>
      </c>
      <c r="M27" s="24">
        <v>45.93073</v>
      </c>
      <c r="N27" s="24">
        <v>110.635668</v>
      </c>
      <c r="O27" s="25">
        <f>N27/K27*100</f>
        <v>139.55963728816226</v>
      </c>
      <c r="P27" s="24">
        <v>-23.145378</v>
      </c>
      <c r="Q27" s="30" t="s">
        <v>9</v>
      </c>
      <c r="R27" s="24">
        <v>97.651763</v>
      </c>
      <c r="S27" s="30" t="s">
        <v>9</v>
      </c>
      <c r="T27" s="24">
        <v>79.207119</v>
      </c>
      <c r="U27" s="25">
        <f>T27/R27*100</f>
        <v>81.11181669090809</v>
      </c>
      <c r="V27" s="24">
        <v>107.253656</v>
      </c>
      <c r="W27" s="25">
        <f>V27/T27*100</f>
        <v>135.40911139565623</v>
      </c>
      <c r="X27" s="24">
        <v>87.638486</v>
      </c>
      <c r="Y27" s="25">
        <f>X27/V27*100</f>
        <v>81.71142063446302</v>
      </c>
      <c r="Z27" s="24">
        <v>56.055232</v>
      </c>
      <c r="AA27" s="25">
        <f>Z27/X27*100</f>
        <v>63.961889985182985</v>
      </c>
      <c r="AB27" s="24">
        <v>91.615331</v>
      </c>
      <c r="AC27" s="25">
        <f>AB27/Z27*100</f>
        <v>163.43760917803357</v>
      </c>
      <c r="AD27" s="24">
        <v>84.311199</v>
      </c>
      <c r="AE27" s="25">
        <f>AD27/AB27*100</f>
        <v>92.02739113609708</v>
      </c>
      <c r="AF27" s="24">
        <v>127.6999350000001</v>
      </c>
      <c r="AG27" s="41">
        <f>AF27/AD27*100</f>
        <v>151.46260107153748</v>
      </c>
      <c r="AH27" s="34">
        <v>127.6999350000001</v>
      </c>
      <c r="AI27" s="42">
        <f>AH27/AF27*100</f>
        <v>100</v>
      </c>
    </row>
    <row r="28" spans="1:256" ht="18">
      <c r="A28" s="377" t="s">
        <v>18</v>
      </c>
      <c r="B28" s="26">
        <f>B27/B25*100</f>
        <v>87.05000000000001</v>
      </c>
      <c r="C28" s="27">
        <f>C27/C25*100</f>
        <v>100.10014019627478</v>
      </c>
      <c r="D28" s="27"/>
      <c r="E28" s="27">
        <f>E27/E25*100</f>
        <v>102.19526285384171</v>
      </c>
      <c r="F28" s="26"/>
      <c r="G28" s="28"/>
      <c r="H28" s="27">
        <f>H27/H25*100</f>
        <v>78.79099678456592</v>
      </c>
      <c r="I28" s="27"/>
      <c r="J28" s="27"/>
      <c r="K28" s="25">
        <v>105.48920407691256</v>
      </c>
      <c r="L28" s="25"/>
      <c r="M28" s="25">
        <v>78.26303934291853</v>
      </c>
      <c r="N28" s="25">
        <f>N27/N25*100</f>
        <v>103.56013025611288</v>
      </c>
      <c r="O28" s="25"/>
      <c r="P28" s="30" t="s">
        <v>9</v>
      </c>
      <c r="Q28" s="25"/>
      <c r="R28" s="25">
        <f>R27/R25*100</f>
        <v>79.89248816935515</v>
      </c>
      <c r="S28" s="25"/>
      <c r="T28" s="25">
        <f>T27/T25*100</f>
        <v>71.33470833035345</v>
      </c>
      <c r="U28" s="25"/>
      <c r="V28" s="25">
        <f>V27/V25*100</f>
        <v>69.70413523672451</v>
      </c>
      <c r="W28" s="25"/>
      <c r="X28" s="25">
        <f>X27/X25*100</f>
        <v>56.3171630238973</v>
      </c>
      <c r="Y28" s="25"/>
      <c r="Z28" s="25">
        <f>Z27/Z25*100</f>
        <v>41.167371238664195</v>
      </c>
      <c r="AA28" s="25"/>
      <c r="AB28" s="25">
        <f>AB27/AB25*100</f>
        <v>65.84666098405411</v>
      </c>
      <c r="AC28" s="25"/>
      <c r="AD28" s="25">
        <f>AD27/AD25*100</f>
        <v>36.03524270987188</v>
      </c>
      <c r="AE28" s="25"/>
      <c r="AF28" s="41">
        <f>AF27/AF25*100</f>
        <v>54.758178306398186</v>
      </c>
      <c r="AG28" s="41"/>
      <c r="AH28" s="42">
        <f>AH27/AH25*100</f>
        <v>54.758178306398186</v>
      </c>
      <c r="AI28" s="42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35" ht="18">
      <c r="A29" s="19" t="s">
        <v>28</v>
      </c>
      <c r="B29" s="20">
        <v>38.95</v>
      </c>
      <c r="C29" s="22">
        <v>53.2</v>
      </c>
      <c r="D29" s="21">
        <f>C29/B29*100</f>
        <v>136.58536585365852</v>
      </c>
      <c r="E29" s="22">
        <v>54.65</v>
      </c>
      <c r="F29" s="21">
        <f>E29/C29*100</f>
        <v>102.72556390977444</v>
      </c>
      <c r="G29" s="22">
        <v>18.23</v>
      </c>
      <c r="H29" s="22">
        <v>68.92</v>
      </c>
      <c r="I29" s="21">
        <f>H29/E29*100</f>
        <v>126.11161939615738</v>
      </c>
      <c r="J29" s="23">
        <v>34.79</v>
      </c>
      <c r="K29" s="24">
        <v>80.56687</v>
      </c>
      <c r="L29" s="25">
        <v>102.22924755741656</v>
      </c>
      <c r="M29" s="24">
        <v>65.9799460000001</v>
      </c>
      <c r="N29" s="24">
        <v>103.734663</v>
      </c>
      <c r="O29" s="25">
        <f>N29/K29*100</f>
        <v>128.75597997042703</v>
      </c>
      <c r="P29" s="24">
        <v>-19.607327</v>
      </c>
      <c r="Q29" s="30" t="s">
        <v>9</v>
      </c>
      <c r="R29" s="24">
        <v>116.038697</v>
      </c>
      <c r="S29" s="30" t="s">
        <v>9</v>
      </c>
      <c r="T29" s="24">
        <v>142.397402</v>
      </c>
      <c r="U29" s="25">
        <f>T29/R29*100</f>
        <v>122.71544379716708</v>
      </c>
      <c r="V29" s="24">
        <v>190.701171</v>
      </c>
      <c r="W29" s="25">
        <f>V29/T29*100</f>
        <v>133.9218049778745</v>
      </c>
      <c r="X29" s="24">
        <v>216.484738</v>
      </c>
      <c r="Y29" s="25">
        <f>X29/V29*100</f>
        <v>113.5204030813214</v>
      </c>
      <c r="Z29" s="24">
        <v>235.459933</v>
      </c>
      <c r="AA29" s="25">
        <f>Z29/X29*100</f>
        <v>108.76514214133654</v>
      </c>
      <c r="AB29" s="24">
        <v>269.86035</v>
      </c>
      <c r="AC29" s="25">
        <f>AB29/Z29*100</f>
        <v>114.60988141876349</v>
      </c>
      <c r="AD29" s="24">
        <v>278.2424279999998</v>
      </c>
      <c r="AE29" s="25">
        <f>AD29/AB29*100</f>
        <v>103.10607986686439</v>
      </c>
      <c r="AF29" s="24">
        <v>300.7607009999999</v>
      </c>
      <c r="AG29" s="41">
        <f>AF29/AD29*100</f>
        <v>108.09304072059066</v>
      </c>
      <c r="AH29" s="34">
        <v>300.7607009999999</v>
      </c>
      <c r="AI29" s="42">
        <f>AH29/AF29*100</f>
        <v>100</v>
      </c>
    </row>
    <row r="30" spans="1:256" ht="18">
      <c r="A30" s="377" t="s">
        <v>18</v>
      </c>
      <c r="B30" s="26">
        <f>B29/B27*100</f>
        <v>111.86099942561746</v>
      </c>
      <c r="C30" s="27">
        <f>C29/C27*100</f>
        <v>106.44257703081234</v>
      </c>
      <c r="D30" s="27"/>
      <c r="E30" s="27">
        <f>E29/E27*100</f>
        <v>102.97719992462784</v>
      </c>
      <c r="F30" s="26"/>
      <c r="G30" s="28"/>
      <c r="H30" s="27">
        <f>H29/H27*100</f>
        <v>112.50408096637284</v>
      </c>
      <c r="I30" s="27"/>
      <c r="J30" s="27"/>
      <c r="K30" s="25">
        <v>101.6298211770414</v>
      </c>
      <c r="L30" s="25"/>
      <c r="M30" s="25">
        <v>143.650984863511</v>
      </c>
      <c r="N30" s="25">
        <f>N29/N27*100</f>
        <v>93.76240490544153</v>
      </c>
      <c r="O30" s="25"/>
      <c r="P30" s="30" t="s">
        <v>9</v>
      </c>
      <c r="Q30" s="25"/>
      <c r="R30" s="25">
        <f>R29/R27*100</f>
        <v>118.82908555373444</v>
      </c>
      <c r="S30" s="25"/>
      <c r="T30" s="25">
        <f>T29/T27*100</f>
        <v>179.778539855742</v>
      </c>
      <c r="U30" s="25"/>
      <c r="V30" s="25">
        <f>V29/V27*100</f>
        <v>177.80388856860972</v>
      </c>
      <c r="W30" s="25"/>
      <c r="X30" s="25">
        <f>X29/X27*100</f>
        <v>247.02017102394947</v>
      </c>
      <c r="Y30" s="25"/>
      <c r="Z30" s="25">
        <f>Z29/Z27*100</f>
        <v>420.04987687857584</v>
      </c>
      <c r="AA30" s="25"/>
      <c r="AB30" s="25">
        <f>AB29/AB27*100</f>
        <v>294.558069107451</v>
      </c>
      <c r="AC30" s="25"/>
      <c r="AD30" s="25">
        <f>AD29/AD27*100</f>
        <v>330.0183502312662</v>
      </c>
      <c r="AE30" s="25"/>
      <c r="AF30" s="41">
        <f>AF29/AF27*100</f>
        <v>235.52142058647073</v>
      </c>
      <c r="AG30" s="41"/>
      <c r="AH30" s="42">
        <f>AH29/AH27*100</f>
        <v>235.52142058647073</v>
      </c>
      <c r="AI30" s="42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35" ht="18">
      <c r="A31" s="19" t="s">
        <v>10</v>
      </c>
      <c r="B31" s="32">
        <f>B25+B27+B29</f>
        <v>113.77</v>
      </c>
      <c r="C31" s="32">
        <f>C25+C27+C29</f>
        <v>153.11</v>
      </c>
      <c r="D31" s="21">
        <f>C31/B31*100</f>
        <v>134.57853564208492</v>
      </c>
      <c r="E31" s="32">
        <f>SUM(E25+E27+E29)</f>
        <v>159.65</v>
      </c>
      <c r="F31" s="21">
        <f>E31/C31*100</f>
        <v>104.27143883482464</v>
      </c>
      <c r="G31" s="32">
        <f>SUM(G25+G27+G29)</f>
        <v>66.02</v>
      </c>
      <c r="H31" s="32">
        <f>SUM(H25+H27+H29)</f>
        <v>207.93</v>
      </c>
      <c r="I31" s="21">
        <f>H31/E31*100</f>
        <v>130.24115252113998</v>
      </c>
      <c r="J31" s="32">
        <f>SUM(J25+J27+J29)</f>
        <v>83.87</v>
      </c>
      <c r="K31" s="33">
        <v>234.991413</v>
      </c>
      <c r="L31" s="25">
        <v>102.6880846879916</v>
      </c>
      <c r="M31" s="33">
        <v>170.5983150000001</v>
      </c>
      <c r="N31" s="33">
        <f>N25+N27+N29</f>
        <v>321.20263</v>
      </c>
      <c r="O31" s="25">
        <f>N31/K31*100</f>
        <v>136.68696481262486</v>
      </c>
      <c r="P31" s="33">
        <f>P25+P27+P29</f>
        <v>365.15834</v>
      </c>
      <c r="Q31" s="25">
        <f>P31/N31*100</f>
        <v>113.68472916924746</v>
      </c>
      <c r="R31" s="33">
        <f>R25+R27+R29</f>
        <v>335.919427</v>
      </c>
      <c r="S31" s="25">
        <f>R31/P31*100</f>
        <v>91.99281248786485</v>
      </c>
      <c r="T31" s="33">
        <f>T25+T27+T29</f>
        <v>332.640398</v>
      </c>
      <c r="U31" s="25">
        <f>T31/R31*100</f>
        <v>99.02386443401501</v>
      </c>
      <c r="V31" s="33">
        <f>V25+V27+V29</f>
        <v>451.824688</v>
      </c>
      <c r="W31" s="25">
        <f>V31/T31*100</f>
        <v>135.82977014114803</v>
      </c>
      <c r="X31" s="33">
        <f>X25+X27+X29</f>
        <v>459.73917</v>
      </c>
      <c r="Y31" s="25">
        <f>X31/V31*100</f>
        <v>101.75167099324152</v>
      </c>
      <c r="Z31" s="33">
        <f>Z25+Z27+Z29</f>
        <v>427.67939</v>
      </c>
      <c r="AA31" s="25">
        <f>Z31/X31*100</f>
        <v>93.02652849875724</v>
      </c>
      <c r="AB31" s="33">
        <f>AB25+AB27+AB29</f>
        <v>500.610042</v>
      </c>
      <c r="AC31" s="25">
        <f>AB31/Z31*100</f>
        <v>117.05264590842219</v>
      </c>
      <c r="AD31" s="33">
        <f>AD29+AD27+AD25</f>
        <v>596.5223549999998</v>
      </c>
      <c r="AE31" s="25">
        <f>AD31/AB31*100</f>
        <v>119.15908690461303</v>
      </c>
      <c r="AF31" s="33">
        <f>AF29+AF27+AF25</f>
        <v>661.667691</v>
      </c>
      <c r="AG31" s="354">
        <f>AF31/AD31*100</f>
        <v>110.92085408936605</v>
      </c>
      <c r="AH31" s="35">
        <f>AH29+AH27+AH25</f>
        <v>661.667691</v>
      </c>
      <c r="AI31" s="42">
        <f>AH31/AF31*100</f>
        <v>100</v>
      </c>
    </row>
    <row r="32" spans="1:256" ht="18">
      <c r="A32" s="377" t="s">
        <v>18</v>
      </c>
      <c r="B32" s="26">
        <f>B31/B21*100</f>
        <v>108.35238095238095</v>
      </c>
      <c r="C32" s="27">
        <f>C31/C21*100</f>
        <v>118.80965313882209</v>
      </c>
      <c r="D32" s="27"/>
      <c r="E32" s="27">
        <f>E31/E21*100</f>
        <v>102.32662479169339</v>
      </c>
      <c r="F32" s="26"/>
      <c r="G32" s="28"/>
      <c r="H32" s="27">
        <f>H31/H21*100</f>
        <v>114.34149023920814</v>
      </c>
      <c r="I32" s="27"/>
      <c r="J32" s="27"/>
      <c r="K32" s="25">
        <v>118.62774736757935</v>
      </c>
      <c r="L32" s="25"/>
      <c r="M32" s="25">
        <v>78.99642679796051</v>
      </c>
      <c r="N32" s="25">
        <f>N31/N21*100</f>
        <v>82.48421002699224</v>
      </c>
      <c r="O32" s="25"/>
      <c r="P32" s="25">
        <f>P31/P21*100</f>
        <v>106.92332527630381</v>
      </c>
      <c r="Q32" s="25"/>
      <c r="R32" s="25">
        <f>R31/R21*100</f>
        <v>149.57757354572007</v>
      </c>
      <c r="S32" s="25"/>
      <c r="T32" s="25">
        <f>T31/T21*100</f>
        <v>138.38241476117926</v>
      </c>
      <c r="U32" s="25"/>
      <c r="V32" s="25">
        <f>V31/V21*100</f>
        <v>98.6724420420835</v>
      </c>
      <c r="W32" s="25"/>
      <c r="X32" s="25">
        <f>X31/X21*100</f>
        <v>89.50035339796374</v>
      </c>
      <c r="Y32" s="25"/>
      <c r="Z32" s="25">
        <f>Z31/Z21*100</f>
        <v>88.4477092604168</v>
      </c>
      <c r="AA32" s="25"/>
      <c r="AB32" s="25">
        <f>AB31/AB21*100</f>
        <v>83.76692688604336</v>
      </c>
      <c r="AC32" s="25"/>
      <c r="AD32" s="25">
        <f>AD31/AD21*100</f>
        <v>95.64231034988518</v>
      </c>
      <c r="AE32" s="25"/>
      <c r="AF32" s="41">
        <f>AF31/AF21*100</f>
        <v>108.57486648786762</v>
      </c>
      <c r="AG32" s="41"/>
      <c r="AH32" s="42">
        <f>AH31/AH21*100</f>
        <v>108.57486648786762</v>
      </c>
      <c r="AI32" s="42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35" ht="18">
      <c r="A33" s="19" t="s">
        <v>29</v>
      </c>
      <c r="B33" s="32">
        <f>SUM(B23+B31)</f>
        <v>317.84</v>
      </c>
      <c r="C33" s="32">
        <f>SUM(C23+C31)</f>
        <v>388.20000000000005</v>
      </c>
      <c r="D33" s="21">
        <f>C33/B33*100</f>
        <v>122.13692423861065</v>
      </c>
      <c r="E33" s="32">
        <f>SUM(E23+E31)</f>
        <v>462.75</v>
      </c>
      <c r="F33" s="21">
        <f>E33/C33*100</f>
        <v>119.20401854714065</v>
      </c>
      <c r="G33" s="32">
        <f>SUM(G23+G31)</f>
        <v>206.88</v>
      </c>
      <c r="H33" s="32">
        <f>SUM(H23+H31)</f>
        <v>542.72</v>
      </c>
      <c r="I33" s="21">
        <f>H33/E33*100</f>
        <v>117.28146947595894</v>
      </c>
      <c r="J33" s="32">
        <f>SUM(J23+J31)</f>
        <v>227.70000000000002</v>
      </c>
      <c r="K33" s="33">
        <v>702.298315</v>
      </c>
      <c r="L33" s="25">
        <v>103.57312888049906</v>
      </c>
      <c r="M33" s="33">
        <v>537.981116</v>
      </c>
      <c r="N33" s="33">
        <f>N13+N21+N31</f>
        <v>919.904657</v>
      </c>
      <c r="O33" s="25">
        <f>N33/K33*100</f>
        <v>130.98488738364694</v>
      </c>
      <c r="P33" s="33">
        <f>P13+P21+P31</f>
        <v>800.263002</v>
      </c>
      <c r="Q33" s="25">
        <f>P33/N33*100</f>
        <v>86.99412443565878</v>
      </c>
      <c r="R33" s="33">
        <f>R13+R21+R31</f>
        <v>889.4047600000001</v>
      </c>
      <c r="S33" s="25">
        <f>R33/P33*100</f>
        <v>111.13905775691477</v>
      </c>
      <c r="T33" s="33">
        <f>T13+T21+T31</f>
        <v>980.0665160000001</v>
      </c>
      <c r="U33" s="25">
        <f>T33/R33*100</f>
        <v>110.19353168292017</v>
      </c>
      <c r="V33" s="33">
        <f>V13+V21+V31</f>
        <v>1340.840423</v>
      </c>
      <c r="W33" s="25">
        <f>V33/T33*100</f>
        <v>136.81116547807864</v>
      </c>
      <c r="X33" s="33">
        <f>X13+X21+X31</f>
        <v>1438.165918</v>
      </c>
      <c r="Y33" s="25">
        <f>X33/V33*100</f>
        <v>107.25854421827792</v>
      </c>
      <c r="Z33" s="33">
        <f>Z13+Z21+Z31</f>
        <v>1406.36832</v>
      </c>
      <c r="AA33" s="25">
        <f>Z33/X33*100</f>
        <v>97.78901741433147</v>
      </c>
      <c r="AB33" s="33">
        <f>AB13+AB21+AB31</f>
        <v>1663.7622549999999</v>
      </c>
      <c r="AC33" s="25">
        <f>AB33/Z33*100</f>
        <v>118.30202880281033</v>
      </c>
      <c r="AD33" s="33">
        <f>AD13+AD21+AD31</f>
        <v>1900.136613</v>
      </c>
      <c r="AE33" s="25">
        <f>AD33/AB33*100</f>
        <v>114.20721964869915</v>
      </c>
      <c r="AF33" s="33">
        <f>AF13+AF21+AF31</f>
        <v>2002.7235649999998</v>
      </c>
      <c r="AG33" s="354">
        <f>AF33/AD33*100</f>
        <v>105.39892507192059</v>
      </c>
      <c r="AH33" s="35">
        <f>AH13+AH21+AH31</f>
        <v>2125.853802</v>
      </c>
      <c r="AI33" s="42">
        <f>AH33/AF33*100</f>
        <v>106.14813942132848</v>
      </c>
    </row>
    <row r="34" spans="1:256" ht="18">
      <c r="A34" s="377" t="s">
        <v>18</v>
      </c>
      <c r="B34" s="26"/>
      <c r="C34" s="27"/>
      <c r="D34" s="27"/>
      <c r="E34" s="27"/>
      <c r="F34" s="26"/>
      <c r="G34" s="28"/>
      <c r="H34" s="27"/>
      <c r="I34" s="27"/>
      <c r="J34" s="27"/>
      <c r="K34" s="25">
        <v>103.573128880499</v>
      </c>
      <c r="L34" s="25"/>
      <c r="M34" s="25">
        <v>141.58701880436354</v>
      </c>
      <c r="N34" s="25">
        <f>N33/K33*100</f>
        <v>130.98488738364694</v>
      </c>
      <c r="O34" s="25"/>
      <c r="P34" s="25">
        <f>P33/N33*100</f>
        <v>86.99412443565878</v>
      </c>
      <c r="Q34" s="25"/>
      <c r="R34" s="25">
        <f>R33/P33*100</f>
        <v>111.13905775691477</v>
      </c>
      <c r="S34" s="25"/>
      <c r="T34" s="25">
        <f>T33/R33*100</f>
        <v>110.19353168292017</v>
      </c>
      <c r="U34" s="25"/>
      <c r="V34" s="25">
        <f>V33/T33*100</f>
        <v>136.81116547807864</v>
      </c>
      <c r="W34" s="25"/>
      <c r="X34" s="25">
        <f>X33/V33*100</f>
        <v>107.25854421827792</v>
      </c>
      <c r="Y34" s="25"/>
      <c r="Z34" s="25">
        <f>Z33/X33*100</f>
        <v>97.78901741433147</v>
      </c>
      <c r="AA34" s="25"/>
      <c r="AB34" s="25">
        <f>AB33/Z33*100</f>
        <v>118.30202880281033</v>
      </c>
      <c r="AC34" s="25"/>
      <c r="AD34" s="25">
        <f>AD33/AB33*100</f>
        <v>114.20721964869915</v>
      </c>
      <c r="AE34" s="25" t="s">
        <v>44</v>
      </c>
      <c r="AF34" s="41">
        <f>AF33/AD33*100</f>
        <v>105.39892507192059</v>
      </c>
      <c r="AG34" s="42" t="s">
        <v>44</v>
      </c>
      <c r="AH34" s="42">
        <f>AH33/AF33*100</f>
        <v>106.14813942132848</v>
      </c>
      <c r="AI34" s="42" t="s">
        <v>44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35" ht="18">
      <c r="A35" s="19" t="s">
        <v>30</v>
      </c>
      <c r="B35" s="20">
        <v>44.29</v>
      </c>
      <c r="C35" s="20">
        <v>48.64</v>
      </c>
      <c r="D35" s="21">
        <f>C35/B35*100</f>
        <v>109.82163016482276</v>
      </c>
      <c r="E35" s="22">
        <v>50.69</v>
      </c>
      <c r="F35" s="21">
        <f>E35/C35*100</f>
        <v>104.21463815789474</v>
      </c>
      <c r="G35" s="22">
        <v>33.19</v>
      </c>
      <c r="H35" s="22">
        <v>65.38</v>
      </c>
      <c r="I35" s="21">
        <f>H35/E35*100</f>
        <v>128.98007496547643</v>
      </c>
      <c r="J35" s="23">
        <v>27.25</v>
      </c>
      <c r="K35" s="24">
        <v>70.993299</v>
      </c>
      <c r="L35" s="25">
        <v>90.33375620307926</v>
      </c>
      <c r="M35" s="24">
        <v>62.310884</v>
      </c>
      <c r="N35" s="24">
        <v>246.794382</v>
      </c>
      <c r="O35" s="25">
        <f>N35/K35*100</f>
        <v>347.63053059416217</v>
      </c>
      <c r="P35" s="24">
        <v>157.129297</v>
      </c>
      <c r="Q35" s="25">
        <f>P35/N35*100</f>
        <v>63.66810124551377</v>
      </c>
      <c r="R35" s="24">
        <v>113.989035</v>
      </c>
      <c r="S35" s="25">
        <f>R35/P35*100</f>
        <v>72.54473683542287</v>
      </c>
      <c r="T35" s="24">
        <v>144.312496</v>
      </c>
      <c r="U35" s="25">
        <f>T35/R35*100</f>
        <v>126.6020858936125</v>
      </c>
      <c r="V35" s="24">
        <v>144.26237</v>
      </c>
      <c r="W35" s="25">
        <f>V35/T35*100</f>
        <v>99.96526565516544</v>
      </c>
      <c r="X35" s="24">
        <v>164.693091</v>
      </c>
      <c r="Y35" s="25">
        <f>X35/V35*100</f>
        <v>114.16219697485907</v>
      </c>
      <c r="Z35" s="24">
        <v>147.531399</v>
      </c>
      <c r="AA35" s="25">
        <f>Z35/X35*100</f>
        <v>89.57959201822254</v>
      </c>
      <c r="AB35" s="24">
        <v>152.554416</v>
      </c>
      <c r="AC35" s="25">
        <f>AB35/Z35*100</f>
        <v>103.40471047793697</v>
      </c>
      <c r="AD35" s="24">
        <v>238.613294</v>
      </c>
      <c r="AE35" s="25">
        <f aca="true" t="shared" si="0" ref="AE35:AE43">AD35/AB35*100</f>
        <v>156.4119218941522</v>
      </c>
      <c r="AF35" s="24">
        <v>320.5270440000004</v>
      </c>
      <c r="AG35" s="41">
        <f>AF35/AD35*100</f>
        <v>134.32908059179653</v>
      </c>
      <c r="AH35" s="34">
        <v>320.5270440000004</v>
      </c>
      <c r="AI35" s="42">
        <f>AH35/AF35*100</f>
        <v>100</v>
      </c>
    </row>
    <row r="36" spans="1:256" ht="18">
      <c r="A36" s="377" t="s">
        <v>18</v>
      </c>
      <c r="B36" s="26">
        <f>B35/B29*100</f>
        <v>113.70988446726571</v>
      </c>
      <c r="C36" s="27">
        <f>C35/C29*100</f>
        <v>91.42857142857143</v>
      </c>
      <c r="D36" s="27"/>
      <c r="E36" s="27">
        <f>E35/E29*100</f>
        <v>92.75388838060384</v>
      </c>
      <c r="F36" s="26"/>
      <c r="G36" s="28"/>
      <c r="H36" s="27">
        <f>H35/H29*100</f>
        <v>94.8636099825885</v>
      </c>
      <c r="I36" s="27"/>
      <c r="J36" s="27"/>
      <c r="K36" s="25">
        <v>88.1172360301449</v>
      </c>
      <c r="L36" s="25"/>
      <c r="M36" s="25">
        <v>94.43912548822017</v>
      </c>
      <c r="N36" s="25">
        <f>N35/N29*100</f>
        <v>237.90927242902407</v>
      </c>
      <c r="O36" s="25"/>
      <c r="P36" s="30" t="s">
        <v>9</v>
      </c>
      <c r="Q36" s="25"/>
      <c r="R36" s="25">
        <f>R35/R29*100</f>
        <v>98.23363924881025</v>
      </c>
      <c r="S36" s="25"/>
      <c r="T36" s="25">
        <f>T35/T29*100</f>
        <v>101.34489391878093</v>
      </c>
      <c r="U36" s="25"/>
      <c r="V36" s="25">
        <f>V35/V29*100</f>
        <v>75.6483923216182</v>
      </c>
      <c r="W36" s="25"/>
      <c r="X36" s="25">
        <f>X35/X29*100</f>
        <v>76.0760747023192</v>
      </c>
      <c r="Y36" s="25"/>
      <c r="Z36" s="25">
        <f>Z35/Z29*100</f>
        <v>62.65668945042976</v>
      </c>
      <c r="AA36" s="25"/>
      <c r="AB36" s="25">
        <f>AB35/AB29*100</f>
        <v>56.53087458013006</v>
      </c>
      <c r="AC36" s="25"/>
      <c r="AD36" s="25">
        <f>AD35/AD29*100</f>
        <v>85.75733604509811</v>
      </c>
      <c r="AE36" s="25" t="s">
        <v>44</v>
      </c>
      <c r="AF36" s="41">
        <f>AF35/AF29*100</f>
        <v>106.57211628190761</v>
      </c>
      <c r="AG36" s="41" t="s">
        <v>44</v>
      </c>
      <c r="AH36" s="42">
        <f>AH35/AH29*100</f>
        <v>106.57211628190761</v>
      </c>
      <c r="AI36" s="42" t="s">
        <v>44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35" ht="18">
      <c r="A37" s="19" t="s">
        <v>31</v>
      </c>
      <c r="B37" s="20">
        <v>40.92</v>
      </c>
      <c r="C37" s="20">
        <v>48.32</v>
      </c>
      <c r="D37" s="21">
        <f>C37/B37*100</f>
        <v>118.08406647116325</v>
      </c>
      <c r="E37" s="22">
        <v>54.39</v>
      </c>
      <c r="F37" s="21">
        <f>E37/C37*100</f>
        <v>112.56208609271523</v>
      </c>
      <c r="G37" s="22">
        <v>21.85</v>
      </c>
      <c r="H37" s="22">
        <v>68.26</v>
      </c>
      <c r="I37" s="21">
        <f>H37/E37*100</f>
        <v>125.50101121529693</v>
      </c>
      <c r="J37" s="23">
        <v>28.2</v>
      </c>
      <c r="K37" s="24">
        <v>66.381658</v>
      </c>
      <c r="L37" s="25">
        <v>104.96783364958885</v>
      </c>
      <c r="M37" s="24">
        <v>48.497543</v>
      </c>
      <c r="N37" s="24">
        <v>115.391077</v>
      </c>
      <c r="O37" s="25">
        <f>N37/K37*100</f>
        <v>173.82976032325072</v>
      </c>
      <c r="P37" s="24">
        <v>29.415121</v>
      </c>
      <c r="Q37" s="25">
        <f>P37/N37*100</f>
        <v>25.491677315742535</v>
      </c>
      <c r="R37" s="24">
        <v>82.962313</v>
      </c>
      <c r="S37" s="25">
        <f>R37/P37*100</f>
        <v>282.03967952401075</v>
      </c>
      <c r="T37" s="24">
        <v>71.635527</v>
      </c>
      <c r="U37" s="25">
        <f>T37/R37*100</f>
        <v>86.34707062711716</v>
      </c>
      <c r="V37" s="24">
        <v>62.284226</v>
      </c>
      <c r="W37" s="25">
        <f>V37/T37*100</f>
        <v>86.9460009696027</v>
      </c>
      <c r="X37" s="24">
        <v>50.258562</v>
      </c>
      <c r="Y37" s="25">
        <f>X37/V37*100</f>
        <v>80.69227993617517</v>
      </c>
      <c r="Z37" s="24">
        <v>96.86089</v>
      </c>
      <c r="AA37" s="25">
        <f>Z37/X37*100</f>
        <v>192.72515198504885</v>
      </c>
      <c r="AB37" s="24">
        <v>97.897441</v>
      </c>
      <c r="AC37" s="25">
        <f>AB37/Z37*100</f>
        <v>101.07014399723148</v>
      </c>
      <c r="AD37" s="24">
        <v>11.755062</v>
      </c>
      <c r="AE37" s="25">
        <f t="shared" si="0"/>
        <v>12.007527346909916</v>
      </c>
      <c r="AF37" s="24">
        <v>42.81401000000005</v>
      </c>
      <c r="AG37" s="41">
        <f>AF37/AD37*100</f>
        <v>364.21764513024306</v>
      </c>
      <c r="AH37" s="34">
        <v>42.81401000000005</v>
      </c>
      <c r="AI37" s="42">
        <f>AH37/AF37*100</f>
        <v>100</v>
      </c>
    </row>
    <row r="38" spans="1:256" ht="18">
      <c r="A38" s="377" t="s">
        <v>18</v>
      </c>
      <c r="B38" s="26">
        <f>B37/B35*100</f>
        <v>92.391058929781</v>
      </c>
      <c r="C38" s="27">
        <f>C37/C35*100</f>
        <v>99.3421052631579</v>
      </c>
      <c r="D38" s="27"/>
      <c r="E38" s="27">
        <f>E37/E35*100</f>
        <v>107.29927007299271</v>
      </c>
      <c r="F38" s="26"/>
      <c r="G38" s="28"/>
      <c r="H38" s="27">
        <f>H37/H35*100</f>
        <v>104.40501682471705</v>
      </c>
      <c r="I38" s="27"/>
      <c r="J38" s="27"/>
      <c r="K38" s="25">
        <v>93.50411790273334</v>
      </c>
      <c r="L38" s="25"/>
      <c r="M38" s="25">
        <v>77.83157594105067</v>
      </c>
      <c r="N38" s="25">
        <f>N37/N35*100</f>
        <v>46.75595775920053</v>
      </c>
      <c r="O38" s="25"/>
      <c r="P38" s="25">
        <f>P37/P35*100</f>
        <v>18.720328774843306</v>
      </c>
      <c r="Q38" s="25"/>
      <c r="R38" s="25">
        <f>R37/R35*100</f>
        <v>72.78095915102712</v>
      </c>
      <c r="S38" s="25"/>
      <c r="T38" s="25">
        <f>T37/T35*100</f>
        <v>49.639171232961</v>
      </c>
      <c r="U38" s="25"/>
      <c r="V38" s="25">
        <f>V37/V35*100</f>
        <v>43.174270601543554</v>
      </c>
      <c r="W38" s="25"/>
      <c r="X38" s="25">
        <f>X37/X35*100</f>
        <v>30.516496894213972</v>
      </c>
      <c r="Y38" s="25"/>
      <c r="Z38" s="25">
        <f>Z37/Z35*100</f>
        <v>65.65442384234423</v>
      </c>
      <c r="AA38" s="25"/>
      <c r="AB38" s="25">
        <f>AB37/AB35*100</f>
        <v>64.17214497415794</v>
      </c>
      <c r="AC38" s="25"/>
      <c r="AD38" s="25">
        <f>AD37/AD35*100</f>
        <v>4.926406992227348</v>
      </c>
      <c r="AE38" s="25" t="s">
        <v>44</v>
      </c>
      <c r="AF38" s="41">
        <f>AF37/AF35*100</f>
        <v>13.357378355880636</v>
      </c>
      <c r="AG38" s="41" t="s">
        <v>44</v>
      </c>
      <c r="AH38" s="42">
        <f>AH37/AH35*100</f>
        <v>13.357378355880636</v>
      </c>
      <c r="AI38" s="42" t="s">
        <v>44</v>
      </c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35" ht="18">
      <c r="A39" s="19" t="s">
        <v>32</v>
      </c>
      <c r="B39" s="36">
        <v>74.41</v>
      </c>
      <c r="C39" s="20">
        <v>47.15</v>
      </c>
      <c r="D39" s="21">
        <f>C39/B39*100</f>
        <v>63.36513909420777</v>
      </c>
      <c r="E39" s="22">
        <v>51.25</v>
      </c>
      <c r="F39" s="21">
        <f>E39/C39*100</f>
        <v>108.69565217391303</v>
      </c>
      <c r="G39" s="22">
        <v>29.85</v>
      </c>
      <c r="H39" s="22">
        <v>72.6</v>
      </c>
      <c r="I39" s="21">
        <f>H39/E39*100</f>
        <v>141.65853658536585</v>
      </c>
      <c r="J39" s="23">
        <v>42.05</v>
      </c>
      <c r="K39" s="24">
        <v>84.522592</v>
      </c>
      <c r="L39" s="25">
        <v>124.02409697283514</v>
      </c>
      <c r="M39" s="24">
        <v>57.215834</v>
      </c>
      <c r="N39" s="24">
        <v>108.299796</v>
      </c>
      <c r="O39" s="25">
        <f>N39/K39*100</f>
        <v>128.1311817791863</v>
      </c>
      <c r="P39" s="24">
        <v>11.580278</v>
      </c>
      <c r="Q39" s="25">
        <f>P39/N39*100</f>
        <v>10.692797611548594</v>
      </c>
      <c r="R39" s="24">
        <v>90.251491</v>
      </c>
      <c r="S39" s="25">
        <f>R39/P39*100</f>
        <v>779.3551329251336</v>
      </c>
      <c r="T39" s="24">
        <v>132.734812</v>
      </c>
      <c r="U39" s="25">
        <f>T39/R39*100</f>
        <v>147.07215418745824</v>
      </c>
      <c r="V39" s="24">
        <v>205.853492</v>
      </c>
      <c r="W39" s="25">
        <f>V39/T39*100</f>
        <v>155.08628738631128</v>
      </c>
      <c r="X39" s="24">
        <v>233.017791</v>
      </c>
      <c r="Y39" s="25">
        <f>X39/V39*100</f>
        <v>113.1959379149128</v>
      </c>
      <c r="Z39" s="24">
        <v>217.448593</v>
      </c>
      <c r="AA39" s="25">
        <f>Z39/X39*100</f>
        <v>93.31845095038258</v>
      </c>
      <c r="AB39" s="24">
        <v>267.2058480000003</v>
      </c>
      <c r="AC39" s="25">
        <f>AB39/Z39*100</f>
        <v>122.88230717593113</v>
      </c>
      <c r="AD39" s="24">
        <v>297.84340500000025</v>
      </c>
      <c r="AE39" s="25">
        <f t="shared" si="0"/>
        <v>111.46590062654613</v>
      </c>
      <c r="AF39" s="24">
        <v>291.3306709999997</v>
      </c>
      <c r="AG39" s="41">
        <f>AF39/AD39*100</f>
        <v>97.81336974709897</v>
      </c>
      <c r="AH39" s="34">
        <v>291.3306709999997</v>
      </c>
      <c r="AI39" s="42">
        <f>AH39/AF39*100</f>
        <v>100</v>
      </c>
    </row>
    <row r="40" spans="1:256" ht="18">
      <c r="A40" s="377" t="s">
        <v>18</v>
      </c>
      <c r="B40" s="26">
        <f>B39/B37*100</f>
        <v>181.84261974584555</v>
      </c>
      <c r="C40" s="27">
        <f>C39/C37*100</f>
        <v>97.57864238410595</v>
      </c>
      <c r="D40" s="27"/>
      <c r="E40" s="27">
        <f>E39/E37*100</f>
        <v>94.22687994116565</v>
      </c>
      <c r="F40" s="26"/>
      <c r="G40" s="28"/>
      <c r="H40" s="27">
        <f>H39/H37*100</f>
        <v>106.35804277761498</v>
      </c>
      <c r="I40" s="27"/>
      <c r="J40" s="27"/>
      <c r="K40" s="25">
        <v>127.32823274766653</v>
      </c>
      <c r="L40" s="25"/>
      <c r="M40" s="25">
        <v>117.97676843134096</v>
      </c>
      <c r="N40" s="25">
        <f>N39/N37*100</f>
        <v>93.85456728166251</v>
      </c>
      <c r="O40" s="25"/>
      <c r="P40" s="25">
        <f>P39/P37*100</f>
        <v>39.368452708387636</v>
      </c>
      <c r="Q40" s="25"/>
      <c r="R40" s="25">
        <f>R39/R37*100</f>
        <v>108.78613160170691</v>
      </c>
      <c r="S40" s="25"/>
      <c r="T40" s="25">
        <f>T39/T37*100</f>
        <v>185.29187619433583</v>
      </c>
      <c r="U40" s="25"/>
      <c r="V40" s="25">
        <f>V39/V37*100</f>
        <v>330.50662297706003</v>
      </c>
      <c r="W40" s="25"/>
      <c r="X40" s="25">
        <f>X39/X37*100</f>
        <v>463.6379986359339</v>
      </c>
      <c r="Y40" s="25"/>
      <c r="Z40" s="25">
        <f>Z39/Z37*100</f>
        <v>224.49576191174785</v>
      </c>
      <c r="AA40" s="25"/>
      <c r="AB40" s="25">
        <f>AB39/AB37*100</f>
        <v>272.94467073965734</v>
      </c>
      <c r="AC40" s="25"/>
      <c r="AD40" s="25">
        <f>AD39/AD37*100</f>
        <v>2533.745930051243</v>
      </c>
      <c r="AE40" s="25" t="s">
        <v>44</v>
      </c>
      <c r="AF40" s="41">
        <f>AF39/AF37*100</f>
        <v>680.4563996691722</v>
      </c>
      <c r="AG40" s="41" t="s">
        <v>44</v>
      </c>
      <c r="AH40" s="42">
        <f>AH39/AH37*100</f>
        <v>680.4563996691722</v>
      </c>
      <c r="AI40" s="42" t="s">
        <v>44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35" ht="18">
      <c r="A41" s="19" t="s">
        <v>33</v>
      </c>
      <c r="B41" s="37">
        <f>B35+B37+B39</f>
        <v>159.62</v>
      </c>
      <c r="C41" s="32">
        <f>C35+C37+C39</f>
        <v>144.11</v>
      </c>
      <c r="D41" s="21">
        <f>C41/B41*100</f>
        <v>90.28317253477009</v>
      </c>
      <c r="E41" s="32">
        <f>E35+E37+E39</f>
        <v>156.32999999999998</v>
      </c>
      <c r="F41" s="21">
        <f>E41/C41*100</f>
        <v>108.47963361321212</v>
      </c>
      <c r="G41" s="32">
        <f>G35+G37+G39</f>
        <v>84.89</v>
      </c>
      <c r="H41" s="32">
        <f>H35+H37+H39</f>
        <v>206.23999999999998</v>
      </c>
      <c r="I41" s="21">
        <f>H41/E41*100</f>
        <v>131.92605386042345</v>
      </c>
      <c r="J41" s="32">
        <f>J35+J37+J39</f>
        <v>97.5</v>
      </c>
      <c r="K41" s="33">
        <v>221.897549</v>
      </c>
      <c r="L41" s="25">
        <v>105.67549491597863</v>
      </c>
      <c r="M41" s="33">
        <v>168.024261</v>
      </c>
      <c r="N41" s="33">
        <f>N35+N37+N39</f>
        <v>470.48525500000005</v>
      </c>
      <c r="O41" s="25">
        <f>N41/K41*100</f>
        <v>212.02814412339455</v>
      </c>
      <c r="P41" s="33">
        <f>P35+P37+P39</f>
        <v>198.124696</v>
      </c>
      <c r="Q41" s="25">
        <f>P41/N41*100</f>
        <v>42.11071311894779</v>
      </c>
      <c r="R41" s="33">
        <f>R35+R37+R39</f>
        <v>287.202839</v>
      </c>
      <c r="S41" s="25">
        <f>R41/P41*100</f>
        <v>144.96064589545162</v>
      </c>
      <c r="T41" s="33">
        <f>T35+T37+T39</f>
        <v>348.682835</v>
      </c>
      <c r="U41" s="25">
        <f>T41/R41*100</f>
        <v>121.4064722389461</v>
      </c>
      <c r="V41" s="33">
        <f>V35+V37+V39</f>
        <v>412.400088</v>
      </c>
      <c r="W41" s="25">
        <f>V41/T41*100</f>
        <v>118.27369936349174</v>
      </c>
      <c r="X41" s="33">
        <f>X35+X37+X39</f>
        <v>447.969444</v>
      </c>
      <c r="Y41" s="25">
        <f>X41/V41*100</f>
        <v>108.6249632420059</v>
      </c>
      <c r="Z41" s="33">
        <f>Z35+Z37+Z39</f>
        <v>461.84088199999997</v>
      </c>
      <c r="AA41" s="25">
        <f>Z41/X41*100</f>
        <v>103.09651432386535</v>
      </c>
      <c r="AB41" s="33">
        <f>AB35+AB37+AB39</f>
        <v>517.6577050000003</v>
      </c>
      <c r="AC41" s="25">
        <f>AB41/Z41*100</f>
        <v>112.08572587993635</v>
      </c>
      <c r="AD41" s="33">
        <f>AD39+AD37+AD35</f>
        <v>548.2117610000003</v>
      </c>
      <c r="AE41" s="25">
        <f t="shared" si="0"/>
        <v>105.90236670001849</v>
      </c>
      <c r="AF41" s="33">
        <f>AF39+AF37+AF35</f>
        <v>654.6717250000002</v>
      </c>
      <c r="AG41" s="354">
        <f>AF41/AD41*100</f>
        <v>119.41949654742994</v>
      </c>
      <c r="AH41" s="35">
        <f>AH39+AH37+AH35</f>
        <v>654.6717250000002</v>
      </c>
      <c r="AI41" s="42">
        <f>AH41/AF41*100</f>
        <v>100</v>
      </c>
    </row>
    <row r="42" spans="1:256" ht="18">
      <c r="A42" s="377" t="s">
        <v>18</v>
      </c>
      <c r="B42" s="26">
        <f>B41/B31*100</f>
        <v>140.30060648677156</v>
      </c>
      <c r="C42" s="27">
        <f>C41/C31*100</f>
        <v>94.12187316308537</v>
      </c>
      <c r="D42" s="27"/>
      <c r="E42" s="27">
        <f>E41/E31*100</f>
        <v>97.92045098653303</v>
      </c>
      <c r="F42" s="26"/>
      <c r="G42" s="28"/>
      <c r="H42" s="27">
        <f>H41/H31*100</f>
        <v>99.18722647044677</v>
      </c>
      <c r="I42" s="27"/>
      <c r="J42" s="27"/>
      <c r="K42" s="25">
        <v>94.42793937325702</v>
      </c>
      <c r="L42" s="25"/>
      <c r="M42" s="25">
        <v>98.49116094728127</v>
      </c>
      <c r="N42" s="25">
        <f>N41/N31*100</f>
        <v>146.4761527637554</v>
      </c>
      <c r="O42" s="25"/>
      <c r="P42" s="25">
        <f>P41/P31*100</f>
        <v>54.25720141021563</v>
      </c>
      <c r="Q42" s="25"/>
      <c r="R42" s="25">
        <f>R41/R31*100</f>
        <v>85.497537777117</v>
      </c>
      <c r="S42" s="25"/>
      <c r="T42" s="25">
        <f>T41/T31*100</f>
        <v>104.8227566755136</v>
      </c>
      <c r="U42" s="25"/>
      <c r="V42" s="25">
        <f>V41/V31*100</f>
        <v>91.2743590496321</v>
      </c>
      <c r="W42" s="25"/>
      <c r="X42" s="25">
        <f>X41/X31*100</f>
        <v>97.43991228765651</v>
      </c>
      <c r="Y42" s="25"/>
      <c r="Z42" s="25">
        <f>Z41/Z31*100</f>
        <v>107.98764046123428</v>
      </c>
      <c r="AA42" s="25"/>
      <c r="AB42" s="25">
        <f>AB41/AB31*100</f>
        <v>103.40537775308955</v>
      </c>
      <c r="AC42" s="25"/>
      <c r="AD42" s="25">
        <f>AD41/AD31*100</f>
        <v>91.90129362377381</v>
      </c>
      <c r="AE42" s="25" t="s">
        <v>44</v>
      </c>
      <c r="AF42" s="41">
        <f>AF41/AF31*100</f>
        <v>98.94267680058148</v>
      </c>
      <c r="AG42" s="41" t="s">
        <v>44</v>
      </c>
      <c r="AH42" s="42">
        <f>AH41/AH31*100</f>
        <v>98.94267680058148</v>
      </c>
      <c r="AI42" s="42" t="s">
        <v>44</v>
      </c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35" ht="18">
      <c r="A43" s="19" t="s">
        <v>34</v>
      </c>
      <c r="B43" s="38">
        <v>273.39</v>
      </c>
      <c r="C43" s="32">
        <f>C31+C41</f>
        <v>297.22</v>
      </c>
      <c r="D43" s="21">
        <f>C43/B43*100</f>
        <v>108.71648560664254</v>
      </c>
      <c r="E43" s="32">
        <f>E31+E41</f>
        <v>315.98</v>
      </c>
      <c r="F43" s="21">
        <f>E43/C43*100</f>
        <v>106.31182289213376</v>
      </c>
      <c r="G43" s="32">
        <f>G31+G41</f>
        <v>150.91</v>
      </c>
      <c r="H43" s="32">
        <f>H31+H41</f>
        <v>414.16999999999996</v>
      </c>
      <c r="I43" s="21">
        <f>H43/E43*100</f>
        <v>131.07475156655482</v>
      </c>
      <c r="J43" s="32">
        <f>J31+J41</f>
        <v>181.37</v>
      </c>
      <c r="K43" s="33">
        <v>456.888962</v>
      </c>
      <c r="L43" s="25">
        <v>104.11759248869656</v>
      </c>
      <c r="M43" s="33">
        <v>338.6225760000001</v>
      </c>
      <c r="N43" s="33">
        <f>N31+N41</f>
        <v>791.687885</v>
      </c>
      <c r="O43" s="25">
        <f>N43/K43*100</f>
        <v>173.2779626661237</v>
      </c>
      <c r="P43" s="33">
        <f>P31+P41</f>
        <v>563.283036</v>
      </c>
      <c r="Q43" s="25">
        <f>P43/N43*100</f>
        <v>71.14963442948226</v>
      </c>
      <c r="R43" s="33">
        <f>R31+R41</f>
        <v>623.122266</v>
      </c>
      <c r="S43" s="25">
        <f>R43/P43*100</f>
        <v>110.62329702398492</v>
      </c>
      <c r="T43" s="33">
        <f>T31+T41</f>
        <v>681.3232330000001</v>
      </c>
      <c r="U43" s="25">
        <f>T43/R43*100</f>
        <v>109.34021622652143</v>
      </c>
      <c r="V43" s="33">
        <f>V31+V41</f>
        <v>864.224776</v>
      </c>
      <c r="W43" s="25">
        <f>V43/T43*100</f>
        <v>126.84504712904747</v>
      </c>
      <c r="X43" s="33">
        <f>X31+X41</f>
        <v>907.708614</v>
      </c>
      <c r="Y43" s="25">
        <f>X43/V43*100</f>
        <v>105.0315426272852</v>
      </c>
      <c r="Z43" s="33">
        <f>Z31+Z41</f>
        <v>889.520272</v>
      </c>
      <c r="AA43" s="25">
        <f>Z43/X43*100</f>
        <v>97.99623560694776</v>
      </c>
      <c r="AB43" s="33">
        <f>AB31+AB41</f>
        <v>1018.2677470000003</v>
      </c>
      <c r="AC43" s="25">
        <f>AB43/Z43*100</f>
        <v>114.47381010334077</v>
      </c>
      <c r="AD43" s="33">
        <f>AD31+AD41</f>
        <v>1144.734116</v>
      </c>
      <c r="AE43" s="25">
        <f t="shared" si="0"/>
        <v>112.419755940674</v>
      </c>
      <c r="AF43" s="33">
        <f>AF31+AF41</f>
        <v>1316.3394160000003</v>
      </c>
      <c r="AG43" s="354">
        <f>AF43/AD43*100</f>
        <v>114.9908435156658</v>
      </c>
      <c r="AH43" s="35">
        <f>AH31+AH41</f>
        <v>1316.3394160000003</v>
      </c>
      <c r="AI43" s="42">
        <f>AH43/AF43*100</f>
        <v>100</v>
      </c>
    </row>
    <row r="44" spans="1:256" ht="18">
      <c r="A44" s="377" t="s">
        <v>18</v>
      </c>
      <c r="B44" s="26">
        <f>B43/B23*100</f>
        <v>133.96873621796442</v>
      </c>
      <c r="C44" s="27">
        <f>C43/C23*100</f>
        <v>126.42817644306436</v>
      </c>
      <c r="D44" s="27"/>
      <c r="E44" s="27">
        <f>E43/E23*100</f>
        <v>104.24942263279446</v>
      </c>
      <c r="F44" s="26"/>
      <c r="G44" s="28"/>
      <c r="H44" s="27">
        <f>H43/H23*100</f>
        <v>123.71038561486304</v>
      </c>
      <c r="I44" s="27"/>
      <c r="J44" s="27"/>
      <c r="K44" s="25">
        <v>97.77064281408795</v>
      </c>
      <c r="L44" s="25"/>
      <c r="M44" s="25">
        <v>92.17159188679607</v>
      </c>
      <c r="N44" s="25">
        <f>N43/N23*100</f>
        <v>132.23404119191332</v>
      </c>
      <c r="O44" s="25"/>
      <c r="P44" s="25">
        <f>P43/P23*100</f>
        <v>129.4592049211369</v>
      </c>
      <c r="Q44" s="25"/>
      <c r="R44" s="25">
        <f>R43/R23*100</f>
        <v>112.58153176752741</v>
      </c>
      <c r="S44" s="25"/>
      <c r="T44" s="25">
        <f>T43/T23*100</f>
        <v>105.23567308416804</v>
      </c>
      <c r="U44" s="25"/>
      <c r="V44" s="25">
        <f>V43/V23*100</f>
        <v>97.21141504880113</v>
      </c>
      <c r="W44" s="25"/>
      <c r="X44" s="25">
        <f>X43/X23*100</f>
        <v>92.77226075998487</v>
      </c>
      <c r="Y44" s="25"/>
      <c r="Z44" s="25">
        <f>Z43/Z23*100</f>
        <v>90.88896836709904</v>
      </c>
      <c r="AA44" s="25"/>
      <c r="AB44" s="25">
        <f>AB43/AB23*100</f>
        <v>87.543808593519</v>
      </c>
      <c r="AC44" s="25"/>
      <c r="AD44" s="25">
        <f>AD43/AD23*100</f>
        <v>87.81233474358027</v>
      </c>
      <c r="AE44" s="25"/>
      <c r="AF44" s="41">
        <f>AF43/AF23*100</f>
        <v>98.15694047659049</v>
      </c>
      <c r="AG44" s="41"/>
      <c r="AH44" s="42">
        <f>AH43/AH23*100</f>
        <v>89.902465684569</v>
      </c>
      <c r="AI44" s="42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35" ht="18">
      <c r="A45" s="19" t="s">
        <v>35</v>
      </c>
      <c r="B45" s="37">
        <f>B33+B41</f>
        <v>477.46</v>
      </c>
      <c r="C45" s="32">
        <f>C33+C41</f>
        <v>532.3100000000001</v>
      </c>
      <c r="D45" s="21">
        <f>C45/B45*100</f>
        <v>111.48787332970302</v>
      </c>
      <c r="E45" s="32">
        <f>E33+E41</f>
        <v>619.0799999999999</v>
      </c>
      <c r="F45" s="21">
        <f>E45/C45*100</f>
        <v>116.30065187578664</v>
      </c>
      <c r="G45" s="32">
        <f>G33+G41</f>
        <v>291.77</v>
      </c>
      <c r="H45" s="32">
        <f>H33+H41</f>
        <v>748.96</v>
      </c>
      <c r="I45" s="21">
        <f>H45/E45*100</f>
        <v>120.9795179944434</v>
      </c>
      <c r="J45" s="32">
        <f>J33+J41</f>
        <v>325.20000000000005</v>
      </c>
      <c r="K45" s="33">
        <v>924.195864</v>
      </c>
      <c r="L45" s="25">
        <v>104.07023494440382</v>
      </c>
      <c r="M45" s="33">
        <v>706.0053770000001</v>
      </c>
      <c r="N45" s="33">
        <f>N13+N21+N31+N41</f>
        <v>1390.389912</v>
      </c>
      <c r="O45" s="25">
        <f>N45/K45*100</f>
        <v>150.44320864868098</v>
      </c>
      <c r="P45" s="33">
        <f>P13+P21+P31+P41</f>
        <v>998.387698</v>
      </c>
      <c r="Q45" s="25">
        <f>P45/N45*100</f>
        <v>71.80631054521058</v>
      </c>
      <c r="R45" s="33">
        <f>R13+R21+R31+R41</f>
        <v>1176.6075990000002</v>
      </c>
      <c r="S45" s="25">
        <f>R45/P45*100</f>
        <v>117.85077093367792</v>
      </c>
      <c r="T45" s="33">
        <f>T13+T21+T31+T41</f>
        <v>1328.7493510000002</v>
      </c>
      <c r="U45" s="25">
        <f>T45/R45*100</f>
        <v>112.93054303994852</v>
      </c>
      <c r="V45" s="33">
        <f>V13+V21+V31+V41</f>
        <v>1753.240511</v>
      </c>
      <c r="W45" s="25">
        <f>V45/T45*100</f>
        <v>131.94666922550388</v>
      </c>
      <c r="X45" s="33">
        <f>X13+X21+X31+X41</f>
        <v>1886.135362</v>
      </c>
      <c r="Y45" s="25">
        <f>X45/V45*100</f>
        <v>107.57995552613602</v>
      </c>
      <c r="Z45" s="33">
        <f>Z13+Z21+Z31+Z41</f>
        <v>1868.209202</v>
      </c>
      <c r="AA45" s="25">
        <f>Z45/X45*100</f>
        <v>99.04958252937945</v>
      </c>
      <c r="AB45" s="33">
        <f>AB13+AB21+AB31+AB41</f>
        <v>2181.41996</v>
      </c>
      <c r="AC45" s="25">
        <f>AB45/Z45*100</f>
        <v>116.7652936119089</v>
      </c>
      <c r="AD45" s="33">
        <f>AD13+AD21+AD31+AD41</f>
        <v>2448.348374</v>
      </c>
      <c r="AE45" s="25">
        <f>AD45/AB45*100</f>
        <v>112.23645235188917</v>
      </c>
      <c r="AF45" s="33">
        <f>AF13+AF21+AF31+AF41</f>
        <v>2657.39529</v>
      </c>
      <c r="AG45" s="354">
        <f>AF45/AD45*100</f>
        <v>108.53828312261251</v>
      </c>
      <c r="AH45" s="35">
        <f>AH13+AH21+AH31+AH41</f>
        <v>2780.5255270000002</v>
      </c>
      <c r="AI45" s="42">
        <f>AH45/AF45*100</f>
        <v>104.63349346118547</v>
      </c>
    </row>
    <row r="46" spans="6:7" ht="13.5">
      <c r="F46" s="39"/>
      <c r="G46" s="39"/>
    </row>
    <row r="47" ht="13.5">
      <c r="AD47" s="40"/>
    </row>
  </sheetData>
  <sheetProtection/>
  <mergeCells count="52">
    <mergeCell ref="T4:U4"/>
    <mergeCell ref="V4:W4"/>
    <mergeCell ref="X4:Y4"/>
    <mergeCell ref="Z4:AA4"/>
    <mergeCell ref="AB4:AC4"/>
    <mergeCell ref="AD4:AE4"/>
    <mergeCell ref="A1:AI1"/>
    <mergeCell ref="H2:J2"/>
    <mergeCell ref="A4:A6"/>
    <mergeCell ref="C4:D4"/>
    <mergeCell ref="E4:G4"/>
    <mergeCell ref="H4:J4"/>
    <mergeCell ref="K4:M4"/>
    <mergeCell ref="N4:O4"/>
    <mergeCell ref="P4:Q4"/>
    <mergeCell ref="R4:S4"/>
    <mergeCell ref="AF4:AG4"/>
    <mergeCell ref="AH4:AI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H5:AH6"/>
    <mergeCell ref="AI5:AI6"/>
    <mergeCell ref="AB5:AB6"/>
    <mergeCell ref="AC5:AC6"/>
    <mergeCell ref="AD5:AD6"/>
    <mergeCell ref="AE5:AE6"/>
    <mergeCell ref="AF5:AF6"/>
    <mergeCell ref="AG5:AG6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r:id="rId1"/>
  <headerFooter alignWithMargins="0">
    <oddHeader>&amp;R&amp;"Arial Narrow,обычный"&amp;14Приложение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28">
      <selection activeCell="AB3" sqref="AB3:AC3"/>
    </sheetView>
  </sheetViews>
  <sheetFormatPr defaultColWidth="9.140625" defaultRowHeight="12.75"/>
  <cols>
    <col min="1" max="1" width="18.7109375" style="299" customWidth="1"/>
    <col min="2" max="3" width="9.140625" style="299" hidden="1" customWidth="1"/>
    <col min="4" max="4" width="14.00390625" style="299" hidden="1" customWidth="1"/>
    <col min="5" max="5" width="13.28125" style="299" hidden="1" customWidth="1"/>
    <col min="6" max="6" width="17.00390625" style="299" hidden="1" customWidth="1"/>
    <col min="7" max="7" width="1.28515625" style="299" hidden="1" customWidth="1"/>
    <col min="8" max="9" width="9.7109375" style="299" hidden="1" customWidth="1"/>
    <col min="10" max="10" width="14.00390625" style="299" hidden="1" customWidth="1"/>
    <col min="11" max="11" width="15.421875" style="299" hidden="1" customWidth="1"/>
    <col min="12" max="13" width="15.28125" style="299" hidden="1" customWidth="1"/>
    <col min="14" max="14" width="15.421875" style="299" hidden="1" customWidth="1"/>
    <col min="15" max="15" width="15.140625" style="299" hidden="1" customWidth="1"/>
    <col min="16" max="16" width="14.00390625" style="299" hidden="1" customWidth="1"/>
    <col min="17" max="17" width="15.140625" style="299" hidden="1" customWidth="1"/>
    <col min="18" max="18" width="14.28125" style="299" hidden="1" customWidth="1"/>
    <col min="19" max="19" width="15.140625" style="299" hidden="1" customWidth="1"/>
    <col min="20" max="23" width="12.7109375" style="299" hidden="1" customWidth="1"/>
    <col min="24" max="25" width="12.7109375" style="299" customWidth="1"/>
    <col min="26" max="26" width="15.57421875" style="299" hidden="1" customWidth="1"/>
    <col min="27" max="27" width="0" style="299" hidden="1" customWidth="1"/>
    <col min="28" max="28" width="11.140625" style="299" customWidth="1"/>
    <col min="29" max="29" width="13.00390625" style="299" customWidth="1"/>
    <col min="30" max="16384" width="9.140625" style="299" customWidth="1"/>
  </cols>
  <sheetData>
    <row r="1" spans="1:29" ht="54" customHeight="1">
      <c r="A1" s="570" t="s">
        <v>196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</row>
    <row r="2" spans="1:21" ht="12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9" ht="18.75" customHeight="1">
      <c r="A3" s="301"/>
      <c r="B3" s="301"/>
      <c r="C3" s="301"/>
      <c r="D3" s="301"/>
      <c r="E3" s="302"/>
      <c r="F3" s="301"/>
      <c r="M3" s="302"/>
      <c r="O3" s="302"/>
      <c r="Q3" s="303"/>
      <c r="S3" s="303"/>
      <c r="AB3" s="571" t="s">
        <v>151</v>
      </c>
      <c r="AC3" s="571"/>
    </row>
    <row r="4" spans="1:29" s="305" customFormat="1" ht="15.75" customHeight="1">
      <c r="A4" s="569" t="s">
        <v>0</v>
      </c>
      <c r="B4" s="569" t="s">
        <v>72</v>
      </c>
      <c r="C4" s="569"/>
      <c r="D4" s="569" t="s">
        <v>12</v>
      </c>
      <c r="E4" s="569"/>
      <c r="F4" s="569" t="s">
        <v>13</v>
      </c>
      <c r="G4" s="569"/>
      <c r="H4" s="569" t="s">
        <v>14</v>
      </c>
      <c r="I4" s="569"/>
      <c r="J4" s="569" t="s">
        <v>4</v>
      </c>
      <c r="K4" s="569"/>
      <c r="L4" s="569" t="s">
        <v>5</v>
      </c>
      <c r="M4" s="569"/>
      <c r="N4" s="569" t="s">
        <v>3</v>
      </c>
      <c r="O4" s="569"/>
      <c r="P4" s="569" t="s">
        <v>1</v>
      </c>
      <c r="Q4" s="569"/>
      <c r="R4" s="569" t="s">
        <v>6</v>
      </c>
      <c r="S4" s="569"/>
      <c r="T4" s="569" t="s">
        <v>15</v>
      </c>
      <c r="U4" s="569"/>
      <c r="V4" s="569" t="s">
        <v>46</v>
      </c>
      <c r="W4" s="569"/>
      <c r="X4" s="569" t="s">
        <v>37</v>
      </c>
      <c r="Y4" s="569"/>
      <c r="AB4" s="569" t="s">
        <v>45</v>
      </c>
      <c r="AC4" s="569"/>
    </row>
    <row r="5" spans="1:29" s="305" customFormat="1" ht="49.5" customHeight="1">
      <c r="A5" s="569"/>
      <c r="B5" s="304" t="s">
        <v>179</v>
      </c>
      <c r="C5" s="306" t="s">
        <v>162</v>
      </c>
      <c r="D5" s="304" t="s">
        <v>179</v>
      </c>
      <c r="E5" s="306" t="s">
        <v>163</v>
      </c>
      <c r="F5" s="304" t="s">
        <v>179</v>
      </c>
      <c r="G5" s="306" t="s">
        <v>164</v>
      </c>
      <c r="H5" s="304" t="s">
        <v>179</v>
      </c>
      <c r="I5" s="306" t="s">
        <v>165</v>
      </c>
      <c r="J5" s="304" t="s">
        <v>179</v>
      </c>
      <c r="K5" s="306" t="s">
        <v>180</v>
      </c>
      <c r="L5" s="304" t="s">
        <v>179</v>
      </c>
      <c r="M5" s="307" t="s">
        <v>181</v>
      </c>
      <c r="N5" s="304" t="s">
        <v>179</v>
      </c>
      <c r="O5" s="307" t="s">
        <v>182</v>
      </c>
      <c r="P5" s="304" t="s">
        <v>179</v>
      </c>
      <c r="Q5" s="307" t="s">
        <v>183</v>
      </c>
      <c r="R5" s="304" t="s">
        <v>179</v>
      </c>
      <c r="S5" s="307" t="s">
        <v>184</v>
      </c>
      <c r="T5" s="304" t="s">
        <v>179</v>
      </c>
      <c r="U5" s="307" t="s">
        <v>185</v>
      </c>
      <c r="V5" s="304" t="s">
        <v>179</v>
      </c>
      <c r="W5" s="307" t="s">
        <v>186</v>
      </c>
      <c r="X5" s="304" t="s">
        <v>179</v>
      </c>
      <c r="Y5" s="307" t="s">
        <v>195</v>
      </c>
      <c r="AB5" s="304" t="s">
        <v>179</v>
      </c>
      <c r="AC5" s="307" t="s">
        <v>195</v>
      </c>
    </row>
    <row r="6" spans="1:29" ht="18">
      <c r="A6" s="378" t="s">
        <v>17</v>
      </c>
      <c r="B6" s="308">
        <v>666.021</v>
      </c>
      <c r="C6" s="309">
        <v>66.8</v>
      </c>
      <c r="D6" s="308">
        <v>104.118</v>
      </c>
      <c r="E6" s="310">
        <v>15.63</v>
      </c>
      <c r="F6" s="308"/>
      <c r="G6" s="310"/>
      <c r="H6" s="311">
        <v>345.219</v>
      </c>
      <c r="I6" s="312"/>
      <c r="J6" s="313">
        <v>345.514</v>
      </c>
      <c r="K6" s="314">
        <v>100.0854530022971</v>
      </c>
      <c r="L6" s="313">
        <v>669.354</v>
      </c>
      <c r="M6" s="314">
        <v>193.72702698009343</v>
      </c>
      <c r="N6" s="313">
        <v>558.82</v>
      </c>
      <c r="O6" s="314">
        <v>83.48646605533096</v>
      </c>
      <c r="P6" s="313">
        <v>202.506</v>
      </c>
      <c r="Q6" s="314">
        <v>36.23814466196628</v>
      </c>
      <c r="R6" s="313">
        <v>793.767</v>
      </c>
      <c r="S6" s="314">
        <f>R6/P6*100</f>
        <v>391.9720897158603</v>
      </c>
      <c r="T6" s="313">
        <v>643.85</v>
      </c>
      <c r="U6" s="314">
        <f>T6/R6*100</f>
        <v>81.1132234018295</v>
      </c>
      <c r="V6" s="313">
        <v>744.2</v>
      </c>
      <c r="W6" s="314">
        <f>V6/T6*100</f>
        <v>115.58592839947192</v>
      </c>
      <c r="X6" s="365">
        <v>691.9</v>
      </c>
      <c r="Y6" s="366">
        <f>X6/V6*100</f>
        <v>92.9723192690137</v>
      </c>
      <c r="Z6" s="367"/>
      <c r="AA6" s="367"/>
      <c r="AB6" s="365">
        <v>1398.66</v>
      </c>
      <c r="AC6" s="366">
        <f>AB6/X6*100</f>
        <v>202.14770920653274</v>
      </c>
    </row>
    <row r="7" spans="1:29" ht="18">
      <c r="A7" s="380" t="s">
        <v>18</v>
      </c>
      <c r="B7" s="315">
        <v>16.7</v>
      </c>
      <c r="C7" s="315"/>
      <c r="D7" s="315">
        <v>2.966240278054756</v>
      </c>
      <c r="E7" s="315"/>
      <c r="F7" s="310"/>
      <c r="G7" s="315"/>
      <c r="H7" s="312"/>
      <c r="I7" s="312"/>
      <c r="J7" s="314">
        <v>38.136160997614795</v>
      </c>
      <c r="K7" s="314"/>
      <c r="L7" s="314">
        <v>29.536013555552614</v>
      </c>
      <c r="M7" s="316"/>
      <c r="N7" s="314">
        <v>36.33124746038196</v>
      </c>
      <c r="O7" s="316"/>
      <c r="P7" s="314">
        <v>51.02886258145477</v>
      </c>
      <c r="Q7" s="314"/>
      <c r="R7" s="314">
        <f>R6/P38*100</f>
        <v>46.420968787062876</v>
      </c>
      <c r="S7" s="314"/>
      <c r="T7" s="314">
        <f>T6/R38*100</f>
        <v>29.713091112146905</v>
      </c>
      <c r="U7" s="314"/>
      <c r="V7" s="314">
        <f>V6/T38*100</f>
        <v>28.192597643671636</v>
      </c>
      <c r="W7" s="314"/>
      <c r="X7" s="366">
        <f>X6/V38*100</f>
        <v>34.57598320923492</v>
      </c>
      <c r="Y7" s="366"/>
      <c r="Z7" s="367"/>
      <c r="AA7" s="367"/>
      <c r="AB7" s="366">
        <f>AB6/X38*100</f>
        <v>18.590253096248883</v>
      </c>
      <c r="AC7" s="366"/>
    </row>
    <row r="8" spans="1:29" ht="18">
      <c r="A8" s="378" t="s">
        <v>19</v>
      </c>
      <c r="B8" s="308">
        <v>1502.046</v>
      </c>
      <c r="C8" s="310">
        <v>113.7</v>
      </c>
      <c r="D8" s="308">
        <v>354.409</v>
      </c>
      <c r="E8" s="310">
        <v>23.6</v>
      </c>
      <c r="F8" s="308"/>
      <c r="G8" s="310"/>
      <c r="H8" s="311">
        <v>294.862</v>
      </c>
      <c r="I8" s="312"/>
      <c r="J8" s="313">
        <v>273.443</v>
      </c>
      <c r="K8" s="314">
        <v>92.7359239237338</v>
      </c>
      <c r="L8" s="313">
        <v>468.734</v>
      </c>
      <c r="M8" s="314">
        <v>171.41927202378557</v>
      </c>
      <c r="N8" s="313">
        <v>478.006</v>
      </c>
      <c r="O8" s="314">
        <v>101.97809418561488</v>
      </c>
      <c r="P8" s="313">
        <v>204.634</v>
      </c>
      <c r="Q8" s="314">
        <v>42.80992288799722</v>
      </c>
      <c r="R8" s="313">
        <v>562.107</v>
      </c>
      <c r="S8" s="314">
        <f>R8/P8*100</f>
        <v>274.68895686933746</v>
      </c>
      <c r="T8" s="313">
        <v>630.42</v>
      </c>
      <c r="U8" s="314">
        <f>T8/R8*100</f>
        <v>112.1530242462734</v>
      </c>
      <c r="V8" s="313">
        <v>740.8</v>
      </c>
      <c r="W8" s="314">
        <f>V8/T8*100</f>
        <v>117.50896227911551</v>
      </c>
      <c r="X8" s="365">
        <v>568.3</v>
      </c>
      <c r="Y8" s="366">
        <f>X8/V8*100</f>
        <v>76.71436285097192</v>
      </c>
      <c r="Z8" s="367"/>
      <c r="AA8" s="367"/>
      <c r="AB8" s="365">
        <v>923.7009999999998</v>
      </c>
      <c r="AC8" s="366">
        <f>AB8/X8*100</f>
        <v>162.53756818581732</v>
      </c>
    </row>
    <row r="9" spans="1:29" ht="18">
      <c r="A9" s="380" t="s">
        <v>18</v>
      </c>
      <c r="B9" s="315">
        <v>225.5</v>
      </c>
      <c r="C9" s="315"/>
      <c r="D9" s="315">
        <v>340.39</v>
      </c>
      <c r="E9" s="315"/>
      <c r="F9" s="310"/>
      <c r="G9" s="315"/>
      <c r="H9" s="312"/>
      <c r="I9" s="312"/>
      <c r="J9" s="314">
        <v>79.14093206064008</v>
      </c>
      <c r="K9" s="314"/>
      <c r="L9" s="314">
        <v>70.02781786618142</v>
      </c>
      <c r="M9" s="316"/>
      <c r="N9" s="314">
        <v>85.53845603235388</v>
      </c>
      <c r="O9" s="316"/>
      <c r="P9" s="314">
        <v>101.05083306173643</v>
      </c>
      <c r="Q9" s="314"/>
      <c r="R9" s="314">
        <f>R8/R6*100</f>
        <v>70.81511325111777</v>
      </c>
      <c r="S9" s="314"/>
      <c r="T9" s="314">
        <f>T8/T6*100</f>
        <v>97.91411042944785</v>
      </c>
      <c r="U9" s="314"/>
      <c r="V9" s="314">
        <f>V8/V6*100</f>
        <v>99.54313356624563</v>
      </c>
      <c r="W9" s="314"/>
      <c r="X9" s="366">
        <f>X8/X6*100</f>
        <v>82.13614684202919</v>
      </c>
      <c r="Y9" s="366"/>
      <c r="Z9" s="367"/>
      <c r="AA9" s="367"/>
      <c r="AB9" s="366">
        <f>AB8/AB6*100</f>
        <v>66.04185434630287</v>
      </c>
      <c r="AC9" s="366"/>
    </row>
    <row r="10" spans="1:29" ht="18">
      <c r="A10" s="378" t="s">
        <v>20</v>
      </c>
      <c r="B10" s="308">
        <v>2544</v>
      </c>
      <c r="C10" s="310">
        <v>92.63</v>
      </c>
      <c r="D10" s="308">
        <v>595.93</v>
      </c>
      <c r="E10" s="310">
        <v>23.42</v>
      </c>
      <c r="F10" s="308"/>
      <c r="G10" s="310"/>
      <c r="H10" s="311">
        <v>242.946</v>
      </c>
      <c r="I10" s="312"/>
      <c r="J10" s="313">
        <v>272.024</v>
      </c>
      <c r="K10" s="314">
        <v>111.96891490290024</v>
      </c>
      <c r="L10" s="313">
        <v>453.92</v>
      </c>
      <c r="M10" s="314">
        <v>166.8676293268241</v>
      </c>
      <c r="N10" s="313">
        <v>498.673</v>
      </c>
      <c r="O10" s="314">
        <v>109.85922629538246</v>
      </c>
      <c r="P10" s="313">
        <v>196.795</v>
      </c>
      <c r="Q10" s="314">
        <v>39.46373675735402</v>
      </c>
      <c r="R10" s="313">
        <v>409.538</v>
      </c>
      <c r="S10" s="314">
        <f>R10/P10*100</f>
        <v>208.1038644274499</v>
      </c>
      <c r="T10" s="313">
        <v>457.685</v>
      </c>
      <c r="U10" s="314">
        <f>T10/R10*100</f>
        <v>111.7564182078342</v>
      </c>
      <c r="V10" s="313">
        <v>611.857</v>
      </c>
      <c r="W10" s="314">
        <f>V10/T10*100</f>
        <v>133.6851764860111</v>
      </c>
      <c r="X10" s="365">
        <v>447.1</v>
      </c>
      <c r="Y10" s="366">
        <f>X10/V10*100</f>
        <v>73.07262971576692</v>
      </c>
      <c r="Z10" s="367"/>
      <c r="AA10" s="367"/>
      <c r="AB10" s="365">
        <v>1122.1609999999998</v>
      </c>
      <c r="AC10" s="366">
        <f>AB10/X10*100</f>
        <v>250.9865801834041</v>
      </c>
    </row>
    <row r="11" spans="1:29" ht="18">
      <c r="A11" s="380" t="s">
        <v>18</v>
      </c>
      <c r="B11" s="315">
        <v>169.37</v>
      </c>
      <c r="C11" s="315"/>
      <c r="D11" s="315">
        <v>168.15</v>
      </c>
      <c r="E11" s="315"/>
      <c r="F11" s="310"/>
      <c r="G11" s="315"/>
      <c r="H11" s="312"/>
      <c r="I11" s="317"/>
      <c r="J11" s="314">
        <v>99.48106186664131</v>
      </c>
      <c r="K11" s="314"/>
      <c r="L11" s="314">
        <v>96.83957212406185</v>
      </c>
      <c r="M11" s="316"/>
      <c r="N11" s="314">
        <v>104.32358589641136</v>
      </c>
      <c r="O11" s="316"/>
      <c r="P11" s="314">
        <v>96.16925828552439</v>
      </c>
      <c r="Q11" s="314"/>
      <c r="R11" s="314">
        <f>R10/R8*100</f>
        <v>72.85765877315174</v>
      </c>
      <c r="S11" s="314"/>
      <c r="T11" s="314">
        <f>T10/T8*100</f>
        <v>72.60001268995273</v>
      </c>
      <c r="U11" s="314"/>
      <c r="V11" s="314">
        <f>V10/V8*100</f>
        <v>82.59408747300216</v>
      </c>
      <c r="W11" s="314"/>
      <c r="X11" s="366">
        <f>X10/X8*100</f>
        <v>78.67323596691888</v>
      </c>
      <c r="Y11" s="366"/>
      <c r="Z11" s="367"/>
      <c r="AA11" s="367"/>
      <c r="AB11" s="366">
        <f>AB10/AB8*100</f>
        <v>121.48530747503791</v>
      </c>
      <c r="AC11" s="366"/>
    </row>
    <row r="12" spans="1:29" ht="18">
      <c r="A12" s="378" t="s">
        <v>21</v>
      </c>
      <c r="B12" s="318">
        <v>4712.1</v>
      </c>
      <c r="C12" s="319">
        <v>93.03</v>
      </c>
      <c r="D12" s="318">
        <v>1054.457</v>
      </c>
      <c r="E12" s="319">
        <v>22.38</v>
      </c>
      <c r="F12" s="318"/>
      <c r="G12" s="319"/>
      <c r="H12" s="320">
        <v>883.027</v>
      </c>
      <c r="I12" s="320"/>
      <c r="J12" s="318">
        <v>890.981</v>
      </c>
      <c r="K12" s="321">
        <v>100.90076520876485</v>
      </c>
      <c r="L12" s="318">
        <v>1592.008</v>
      </c>
      <c r="M12" s="319">
        <v>178.68035345310395</v>
      </c>
      <c r="N12" s="318">
        <v>1535.499</v>
      </c>
      <c r="O12" s="319">
        <v>96.45045753538926</v>
      </c>
      <c r="P12" s="318">
        <v>603.935</v>
      </c>
      <c r="Q12" s="319">
        <v>39.33151372941304</v>
      </c>
      <c r="R12" s="318">
        <f>R6+R8+R10</f>
        <v>1765.412</v>
      </c>
      <c r="S12" s="321">
        <f>R12/P12*100</f>
        <v>292.3182130527292</v>
      </c>
      <c r="T12" s="318">
        <f>T6+T8+T10</f>
        <v>1731.955</v>
      </c>
      <c r="U12" s="321">
        <f>T12/R12*100</f>
        <v>98.1048616413619</v>
      </c>
      <c r="V12" s="318">
        <f>V6+V8+V10</f>
        <v>2096.857</v>
      </c>
      <c r="W12" s="321">
        <f>V12/T12*100</f>
        <v>121.06879220303068</v>
      </c>
      <c r="X12" s="368">
        <f>X6+X8+X10</f>
        <v>1707.2999999999997</v>
      </c>
      <c r="Y12" s="369">
        <f>X12/V12*100</f>
        <v>81.42186138587418</v>
      </c>
      <c r="Z12" s="367"/>
      <c r="AA12" s="367"/>
      <c r="AB12" s="368">
        <v>3444.522</v>
      </c>
      <c r="AC12" s="369">
        <f>AB12/X12*100</f>
        <v>201.75259181163244</v>
      </c>
    </row>
    <row r="13" spans="1:29" ht="18">
      <c r="A13" s="380" t="s">
        <v>18</v>
      </c>
      <c r="B13" s="315">
        <v>26.56</v>
      </c>
      <c r="C13" s="315"/>
      <c r="D13" s="315">
        <v>5.984335667669394</v>
      </c>
      <c r="E13" s="315"/>
      <c r="F13" s="310"/>
      <c r="G13" s="315"/>
      <c r="H13" s="312"/>
      <c r="I13" s="311"/>
      <c r="J13" s="314">
        <v>29.952978535930384</v>
      </c>
      <c r="K13" s="322"/>
      <c r="L13" s="314">
        <v>27.390322696639423</v>
      </c>
      <c r="M13" s="316"/>
      <c r="N13" s="314">
        <v>29.643679077379222</v>
      </c>
      <c r="O13" s="316"/>
      <c r="P13" s="314">
        <v>50.45459975755793</v>
      </c>
      <c r="Q13" s="314"/>
      <c r="R13" s="314">
        <f>R12/P40*100</f>
        <v>19.2665995130453</v>
      </c>
      <c r="S13" s="314"/>
      <c r="T13" s="314">
        <f>T12/R40*100</f>
        <v>15.139163735271383</v>
      </c>
      <c r="U13" s="314"/>
      <c r="V13" s="314">
        <f>V12/T40*100</f>
        <v>15.113354283490219</v>
      </c>
      <c r="W13" s="314"/>
      <c r="X13" s="366">
        <f>X12/V40*100</f>
        <v>16.923564921741026</v>
      </c>
      <c r="Y13" s="366"/>
      <c r="Z13" s="367"/>
      <c r="AA13" s="367"/>
      <c r="AB13" s="366">
        <f>AB12/X40*100</f>
        <v>11.109029110920844</v>
      </c>
      <c r="AC13" s="366"/>
    </row>
    <row r="14" spans="1:29" ht="18">
      <c r="A14" s="378" t="s">
        <v>22</v>
      </c>
      <c r="B14" s="308">
        <v>2840.9</v>
      </c>
      <c r="C14" s="310">
        <v>141</v>
      </c>
      <c r="D14" s="308">
        <v>4518.439</v>
      </c>
      <c r="E14" s="310">
        <v>159.05</v>
      </c>
      <c r="F14" s="308"/>
      <c r="G14" s="310"/>
      <c r="H14" s="311">
        <v>257.855</v>
      </c>
      <c r="I14" s="312"/>
      <c r="J14" s="313">
        <v>247.759</v>
      </c>
      <c r="K14" s="314">
        <v>96.08462120183823</v>
      </c>
      <c r="L14" s="313">
        <v>400.292</v>
      </c>
      <c r="M14" s="314">
        <v>161.5650692810352</v>
      </c>
      <c r="N14" s="313">
        <v>432.261</v>
      </c>
      <c r="O14" s="314">
        <v>107.98641991346318</v>
      </c>
      <c r="P14" s="313">
        <v>211.943</v>
      </c>
      <c r="Q14" s="314">
        <v>49.03125657877995</v>
      </c>
      <c r="R14" s="313">
        <v>448.558</v>
      </c>
      <c r="S14" s="314">
        <f>R14/P14*100</f>
        <v>211.64086570445826</v>
      </c>
      <c r="T14" s="313">
        <v>464.523</v>
      </c>
      <c r="U14" s="314">
        <f>T14/R14*100</f>
        <v>103.55918298191094</v>
      </c>
      <c r="V14" s="313">
        <v>590.8</v>
      </c>
      <c r="W14" s="314">
        <f>V14/T14*100</f>
        <v>127.18422984437798</v>
      </c>
      <c r="X14" s="365">
        <f>AA14-X12</f>
        <v>416.34600000000046</v>
      </c>
      <c r="Y14" s="366">
        <f>X14/V14*100</f>
        <v>70.47156398104273</v>
      </c>
      <c r="Z14" s="367">
        <v>2123646</v>
      </c>
      <c r="AA14" s="367">
        <f>Z14/1000</f>
        <v>2123.646</v>
      </c>
      <c r="AB14" s="365"/>
      <c r="AC14" s="366"/>
    </row>
    <row r="15" spans="1:29" ht="18">
      <c r="A15" s="380" t="s">
        <v>18</v>
      </c>
      <c r="B15" s="315">
        <v>111.67</v>
      </c>
      <c r="C15" s="315"/>
      <c r="D15" s="315">
        <v>758.22</v>
      </c>
      <c r="E15" s="315"/>
      <c r="F15" s="310"/>
      <c r="G15" s="315"/>
      <c r="H15" s="312"/>
      <c r="I15" s="312"/>
      <c r="J15" s="314">
        <v>91.07983119136547</v>
      </c>
      <c r="K15" s="314"/>
      <c r="L15" s="314">
        <v>88.18558336270708</v>
      </c>
      <c r="M15" s="316"/>
      <c r="N15" s="314">
        <v>86.68225470398437</v>
      </c>
      <c r="O15" s="316"/>
      <c r="P15" s="314">
        <v>107.69735003429966</v>
      </c>
      <c r="Q15" s="314"/>
      <c r="R15" s="314">
        <f>R14/R10*100</f>
        <v>109.52780938520968</v>
      </c>
      <c r="S15" s="314"/>
      <c r="T15" s="314">
        <f>T14/T10*100</f>
        <v>101.49404066115342</v>
      </c>
      <c r="U15" s="314"/>
      <c r="V15" s="314">
        <f>V14/V10*100</f>
        <v>96.55850958639029</v>
      </c>
      <c r="W15" s="314"/>
      <c r="X15" s="366">
        <f>X14/X10*100</f>
        <v>93.12144934019246</v>
      </c>
      <c r="Y15" s="366"/>
      <c r="Z15" s="367"/>
      <c r="AA15" s="367"/>
      <c r="AB15" s="366"/>
      <c r="AC15" s="366"/>
    </row>
    <row r="16" spans="1:29" ht="18">
      <c r="A16" s="378" t="s">
        <v>23</v>
      </c>
      <c r="B16" s="308">
        <v>1697.4</v>
      </c>
      <c r="C16" s="310">
        <v>111.47</v>
      </c>
      <c r="D16" s="308">
        <v>5656.529</v>
      </c>
      <c r="E16" s="310">
        <v>333.25</v>
      </c>
      <c r="F16" s="308"/>
      <c r="G16" s="310"/>
      <c r="H16" s="311">
        <v>215.928</v>
      </c>
      <c r="I16" s="312"/>
      <c r="J16" s="313">
        <v>230.307</v>
      </c>
      <c r="K16" s="314">
        <v>106.65916416583305</v>
      </c>
      <c r="L16" s="313">
        <v>324.623</v>
      </c>
      <c r="M16" s="314">
        <v>140.95229411177255</v>
      </c>
      <c r="N16" s="313">
        <v>354.758</v>
      </c>
      <c r="O16" s="314">
        <v>109.28307606053791</v>
      </c>
      <c r="P16" s="313">
        <v>452.714</v>
      </c>
      <c r="Q16" s="314">
        <v>127.61206230726299</v>
      </c>
      <c r="R16" s="313">
        <v>580.704</v>
      </c>
      <c r="S16" s="314">
        <f>R16/P16*100</f>
        <v>128.27171238353574</v>
      </c>
      <c r="T16" s="313">
        <v>925.048</v>
      </c>
      <c r="U16" s="314">
        <f>T16/R16*100</f>
        <v>159.29768005730975</v>
      </c>
      <c r="V16" s="313">
        <v>874.8</v>
      </c>
      <c r="W16" s="314">
        <f>V16/T16*100</f>
        <v>94.56806565713346</v>
      </c>
      <c r="X16" s="365">
        <f>AA16/1000</f>
        <v>367.65</v>
      </c>
      <c r="Y16" s="366">
        <f>X16/V16*100</f>
        <v>42.02674897119342</v>
      </c>
      <c r="Z16" s="367">
        <v>2491296</v>
      </c>
      <c r="AA16" s="367">
        <f>Z16-Z14</f>
        <v>367650</v>
      </c>
      <c r="AB16" s="365"/>
      <c r="AC16" s="366"/>
    </row>
    <row r="17" spans="1:29" ht="18">
      <c r="A17" s="380" t="s">
        <v>18</v>
      </c>
      <c r="B17" s="315">
        <v>59.75</v>
      </c>
      <c r="C17" s="315"/>
      <c r="D17" s="315">
        <v>125.19</v>
      </c>
      <c r="E17" s="315"/>
      <c r="F17" s="310"/>
      <c r="G17" s="315"/>
      <c r="H17" s="312"/>
      <c r="I17" s="312"/>
      <c r="J17" s="314">
        <v>92.95605810485189</v>
      </c>
      <c r="K17" s="314"/>
      <c r="L17" s="314">
        <v>81.09654951885125</v>
      </c>
      <c r="M17" s="316"/>
      <c r="N17" s="314">
        <v>82.07032325377492</v>
      </c>
      <c r="O17" s="316"/>
      <c r="P17" s="314">
        <v>213.6017702872942</v>
      </c>
      <c r="Q17" s="314"/>
      <c r="R17" s="314">
        <f>R16/R14*100</f>
        <v>129.4601812920514</v>
      </c>
      <c r="S17" s="314"/>
      <c r="T17" s="314">
        <f>T16/T14*100</f>
        <v>199.139332175156</v>
      </c>
      <c r="U17" s="314"/>
      <c r="V17" s="314">
        <f>V16/V14*100</f>
        <v>148.07041299932294</v>
      </c>
      <c r="W17" s="314"/>
      <c r="X17" s="366">
        <f>X16/X14*100</f>
        <v>88.30395872663591</v>
      </c>
      <c r="Y17" s="366"/>
      <c r="Z17" s="367"/>
      <c r="AA17" s="367"/>
      <c r="AB17" s="366"/>
      <c r="AC17" s="366"/>
    </row>
    <row r="18" spans="1:29" ht="18">
      <c r="A18" s="378" t="s">
        <v>24</v>
      </c>
      <c r="B18" s="308">
        <v>2864.9</v>
      </c>
      <c r="C18" s="310">
        <v>88.85</v>
      </c>
      <c r="D18" s="308">
        <v>1583.363</v>
      </c>
      <c r="E18" s="310">
        <v>55.3</v>
      </c>
      <c r="F18" s="308"/>
      <c r="G18" s="310"/>
      <c r="H18" s="311">
        <v>356.094</v>
      </c>
      <c r="I18" s="312"/>
      <c r="J18" s="313">
        <v>572.186</v>
      </c>
      <c r="K18" s="314">
        <v>160.68397670278074</v>
      </c>
      <c r="L18" s="313">
        <v>565.801</v>
      </c>
      <c r="M18" s="314">
        <v>98.88410411998896</v>
      </c>
      <c r="N18" s="313">
        <v>379.029</v>
      </c>
      <c r="O18" s="314">
        <v>66.9898073704359</v>
      </c>
      <c r="P18" s="313">
        <v>1261.144</v>
      </c>
      <c r="Q18" s="314">
        <v>332.7302132554501</v>
      </c>
      <c r="R18" s="313">
        <v>1106.257</v>
      </c>
      <c r="S18" s="314">
        <f>R18/P18*100</f>
        <v>87.71853174578003</v>
      </c>
      <c r="T18" s="313">
        <v>1556.698</v>
      </c>
      <c r="U18" s="314">
        <f>T18/R18*100</f>
        <v>140.71757286055592</v>
      </c>
      <c r="V18" s="313">
        <v>2136.1</v>
      </c>
      <c r="W18" s="314">
        <f>V18/T18*100</f>
        <v>137.21993604411387</v>
      </c>
      <c r="X18" s="365">
        <f>AA18/1000</f>
        <v>409.304</v>
      </c>
      <c r="Y18" s="366">
        <f>X18/V18*100</f>
        <v>19.16127522119751</v>
      </c>
      <c r="Z18" s="367">
        <v>2900600</v>
      </c>
      <c r="AA18" s="367">
        <f>Z18-Z16</f>
        <v>409304</v>
      </c>
      <c r="AB18" s="365"/>
      <c r="AC18" s="366"/>
    </row>
    <row r="19" spans="1:29" ht="18">
      <c r="A19" s="380" t="s">
        <v>18</v>
      </c>
      <c r="B19" s="315">
        <v>168.78</v>
      </c>
      <c r="C19" s="315"/>
      <c r="D19" s="315">
        <v>22.9</v>
      </c>
      <c r="E19" s="315"/>
      <c r="F19" s="310"/>
      <c r="G19" s="315"/>
      <c r="H19" s="311"/>
      <c r="I19" s="312"/>
      <c r="J19" s="314">
        <v>248.4449018049821</v>
      </c>
      <c r="K19" s="314"/>
      <c r="L19" s="314">
        <v>174.2947973495409</v>
      </c>
      <c r="M19" s="316"/>
      <c r="N19" s="314">
        <v>106.84156523602005</v>
      </c>
      <c r="O19" s="316"/>
      <c r="P19" s="314">
        <v>278.5741108072646</v>
      </c>
      <c r="Q19" s="314"/>
      <c r="R19" s="314">
        <f>R18/R16*100</f>
        <v>190.5027346117816</v>
      </c>
      <c r="S19" s="314"/>
      <c r="T19" s="314">
        <f>T18/T16*100</f>
        <v>168.2829431553822</v>
      </c>
      <c r="U19" s="314"/>
      <c r="V19" s="314">
        <f>V18/V16*100</f>
        <v>244.18152720621856</v>
      </c>
      <c r="W19" s="314"/>
      <c r="X19" s="366">
        <f>X18/X16*100</f>
        <v>111.3297973616211</v>
      </c>
      <c r="Y19" s="366"/>
      <c r="Z19" s="367"/>
      <c r="AA19" s="367"/>
      <c r="AB19" s="366"/>
      <c r="AC19" s="366"/>
    </row>
    <row r="20" spans="1:29" ht="18">
      <c r="A20" s="378" t="s">
        <v>8</v>
      </c>
      <c r="B20" s="318">
        <v>7403.2</v>
      </c>
      <c r="C20" s="319">
        <v>109.48</v>
      </c>
      <c r="D20" s="318">
        <v>11758.3</v>
      </c>
      <c r="E20" s="319">
        <v>158.8</v>
      </c>
      <c r="F20" s="318"/>
      <c r="G20" s="319"/>
      <c r="H20" s="323">
        <v>829.877</v>
      </c>
      <c r="I20" s="323"/>
      <c r="J20" s="324">
        <v>1050.252</v>
      </c>
      <c r="K20" s="321">
        <v>126.55514009907492</v>
      </c>
      <c r="L20" s="324">
        <v>1290.716</v>
      </c>
      <c r="M20" s="319">
        <v>122.89583833213362</v>
      </c>
      <c r="N20" s="324">
        <v>1166.048</v>
      </c>
      <c r="O20" s="319">
        <v>90.34117497574991</v>
      </c>
      <c r="P20" s="324">
        <v>1925.801</v>
      </c>
      <c r="Q20" s="319">
        <v>165.15623713603554</v>
      </c>
      <c r="R20" s="324">
        <f>R14+R16+R18</f>
        <v>2135.5190000000002</v>
      </c>
      <c r="S20" s="321">
        <f>R20/P20*100</f>
        <v>110.889910224369</v>
      </c>
      <c r="T20" s="324">
        <f>T14+T16+T18</f>
        <v>2946.2690000000002</v>
      </c>
      <c r="U20" s="321">
        <f>T20/R20*100</f>
        <v>137.96500991093967</v>
      </c>
      <c r="V20" s="324">
        <f>V14+V16+V18</f>
        <v>3601.7</v>
      </c>
      <c r="W20" s="321">
        <f>V20/T20*100</f>
        <v>122.2461357058707</v>
      </c>
      <c r="X20" s="370">
        <f>X14+X16+X18</f>
        <v>1193.3000000000004</v>
      </c>
      <c r="Y20" s="369">
        <f>X20/V20*100</f>
        <v>33.131576755421065</v>
      </c>
      <c r="Z20" s="367"/>
      <c r="AA20" s="367"/>
      <c r="AB20" s="370"/>
      <c r="AC20" s="369"/>
    </row>
    <row r="21" spans="1:29" ht="18">
      <c r="A21" s="380" t="s">
        <v>18</v>
      </c>
      <c r="B21" s="315">
        <v>157.11</v>
      </c>
      <c r="C21" s="315"/>
      <c r="D21" s="315">
        <v>1115.1</v>
      </c>
      <c r="E21" s="315"/>
      <c r="F21" s="310"/>
      <c r="G21" s="315"/>
      <c r="H21" s="312"/>
      <c r="I21" s="312"/>
      <c r="J21" s="314">
        <v>117.87591430120284</v>
      </c>
      <c r="K21" s="321"/>
      <c r="L21" s="314">
        <v>81.07471821749638</v>
      </c>
      <c r="M21" s="314"/>
      <c r="N21" s="314">
        <v>75.93935261436184</v>
      </c>
      <c r="O21" s="314"/>
      <c r="P21" s="314">
        <v>318.8755412420211</v>
      </c>
      <c r="Q21" s="314"/>
      <c r="R21" s="314">
        <f>R20/R12*100</f>
        <v>120.96434146816722</v>
      </c>
      <c r="S21" s="314"/>
      <c r="T21" s="314">
        <f>T20/T12*100</f>
        <v>170.1123297083354</v>
      </c>
      <c r="U21" s="314"/>
      <c r="V21" s="314">
        <f>V20/V12*100</f>
        <v>171.7666011559205</v>
      </c>
      <c r="W21" s="314"/>
      <c r="X21" s="366">
        <f>X20/X12*100</f>
        <v>69.8939846541323</v>
      </c>
      <c r="Y21" s="366"/>
      <c r="Z21" s="367"/>
      <c r="AA21" s="367"/>
      <c r="AB21" s="366"/>
      <c r="AC21" s="366"/>
    </row>
    <row r="22" spans="1:29" ht="18">
      <c r="A22" s="378" t="s">
        <v>25</v>
      </c>
      <c r="B22" s="318">
        <v>12115.3</v>
      </c>
      <c r="C22" s="319">
        <v>102.44</v>
      </c>
      <c r="D22" s="318">
        <v>12812.788</v>
      </c>
      <c r="E22" s="319">
        <v>105.8</v>
      </c>
      <c r="F22" s="318"/>
      <c r="G22" s="319"/>
      <c r="H22" s="323">
        <v>1712.904</v>
      </c>
      <c r="I22" s="323"/>
      <c r="J22" s="324">
        <v>1941.233</v>
      </c>
      <c r="K22" s="321">
        <v>113.32993559475604</v>
      </c>
      <c r="L22" s="324">
        <v>2882.724</v>
      </c>
      <c r="M22" s="319">
        <v>148.4996391468721</v>
      </c>
      <c r="N22" s="324">
        <v>2701.547</v>
      </c>
      <c r="O22" s="319">
        <v>93.71507643465</v>
      </c>
      <c r="P22" s="324">
        <v>2529.736</v>
      </c>
      <c r="Q22" s="319">
        <v>93.64027351735875</v>
      </c>
      <c r="R22" s="324">
        <f>R12+R20</f>
        <v>3900.9310000000005</v>
      </c>
      <c r="S22" s="321">
        <f>R22/P22*100</f>
        <v>154.20308680431478</v>
      </c>
      <c r="T22" s="324">
        <f>T12+T20</f>
        <v>4678.224</v>
      </c>
      <c r="U22" s="321">
        <f>T22/R22*100</f>
        <v>119.92583308958808</v>
      </c>
      <c r="V22" s="324">
        <f>V12+V20</f>
        <v>5698.557</v>
      </c>
      <c r="W22" s="321">
        <f>V22/T22*100</f>
        <v>121.81026389501656</v>
      </c>
      <c r="X22" s="370">
        <f>X12+X20</f>
        <v>2900.6000000000004</v>
      </c>
      <c r="Y22" s="369">
        <f>X22/V22*100</f>
        <v>50.90060518829592</v>
      </c>
      <c r="Z22" s="371"/>
      <c r="AA22" s="367"/>
      <c r="AB22" s="370"/>
      <c r="AC22" s="369"/>
    </row>
    <row r="23" spans="1:29" ht="18">
      <c r="A23" s="380" t="s">
        <v>36</v>
      </c>
      <c r="B23" s="315">
        <v>34.8</v>
      </c>
      <c r="C23" s="315"/>
      <c r="D23" s="315">
        <v>35.2</v>
      </c>
      <c r="E23" s="315"/>
      <c r="F23" s="310"/>
      <c r="G23" s="315"/>
      <c r="H23" s="312"/>
      <c r="I23" s="312"/>
      <c r="J23" s="314">
        <v>23.077665628950207</v>
      </c>
      <c r="K23" s="322"/>
      <c r="L23" s="314">
        <v>21.05776340320194</v>
      </c>
      <c r="M23" s="314"/>
      <c r="N23" s="314">
        <v>21.283617327927136</v>
      </c>
      <c r="O23" s="314"/>
      <c r="P23" s="314">
        <v>113.01213689387009</v>
      </c>
      <c r="Q23" s="314"/>
      <c r="R23" s="314">
        <f>R22/P42*100</f>
        <v>25.836149684622526</v>
      </c>
      <c r="S23" s="314"/>
      <c r="T23" s="314">
        <f>T22/R42*100</f>
        <v>25.45041625323508</v>
      </c>
      <c r="U23" s="321"/>
      <c r="V23" s="314">
        <f>V22/T42*100</f>
        <v>25.37631923477703</v>
      </c>
      <c r="W23" s="321"/>
      <c r="X23" s="366">
        <f>X22/V42*100</f>
        <v>11.792542962731076</v>
      </c>
      <c r="Y23" s="369"/>
      <c r="Z23" s="371"/>
      <c r="AA23" s="367"/>
      <c r="AB23" s="366"/>
      <c r="AC23" s="369"/>
    </row>
    <row r="24" spans="1:29" ht="18">
      <c r="A24" s="378" t="s">
        <v>26</v>
      </c>
      <c r="B24" s="308">
        <v>5092.5</v>
      </c>
      <c r="C24" s="310">
        <v>104.72</v>
      </c>
      <c r="D24" s="308">
        <v>6919.162</v>
      </c>
      <c r="E24" s="310">
        <v>135.86965144820815</v>
      </c>
      <c r="F24" s="308"/>
      <c r="G24" s="310"/>
      <c r="H24" s="311">
        <v>1024.118</v>
      </c>
      <c r="I24" s="312"/>
      <c r="J24" s="313">
        <v>1437.236</v>
      </c>
      <c r="K24" s="314">
        <v>140.3389062588491</v>
      </c>
      <c r="L24" s="313">
        <v>1453.769</v>
      </c>
      <c r="M24" s="314">
        <v>101.15033300028666</v>
      </c>
      <c r="N24" s="326"/>
      <c r="O24" s="314">
        <v>23.424079066206527</v>
      </c>
      <c r="P24" s="313">
        <v>1970.815</v>
      </c>
      <c r="Q24" s="314">
        <v>578.7459034686902</v>
      </c>
      <c r="R24" s="327">
        <v>1936.176</v>
      </c>
      <c r="S24" s="314">
        <f>R24/P24*100</f>
        <v>98.24240225490469</v>
      </c>
      <c r="T24" s="313">
        <v>2425</v>
      </c>
      <c r="U24" s="321">
        <f aca="true" t="shared" si="0" ref="U24:U44">T24/R24*100</f>
        <v>125.24687838295692</v>
      </c>
      <c r="V24" s="313">
        <v>3017.8</v>
      </c>
      <c r="W24" s="321">
        <f>V24/T24*100</f>
        <v>124.44536082474227</v>
      </c>
      <c r="X24" s="365">
        <v>361.987</v>
      </c>
      <c r="Y24" s="369">
        <f>X24/V24*100</f>
        <v>11.9950626284048</v>
      </c>
      <c r="Z24" s="367"/>
      <c r="AA24" s="367"/>
      <c r="AB24" s="365"/>
      <c r="AC24" s="369"/>
    </row>
    <row r="25" spans="1:29" ht="18">
      <c r="A25" s="380" t="s">
        <v>18</v>
      </c>
      <c r="B25" s="315">
        <v>177.76</v>
      </c>
      <c r="C25" s="315"/>
      <c r="D25" s="315">
        <v>436.9915174220946</v>
      </c>
      <c r="E25" s="315"/>
      <c r="F25" s="310"/>
      <c r="G25" s="315"/>
      <c r="H25" s="312"/>
      <c r="I25" s="312"/>
      <c r="J25" s="314">
        <v>251.18335646101096</v>
      </c>
      <c r="K25" s="322"/>
      <c r="L25" s="314">
        <v>256.93998419939163</v>
      </c>
      <c r="M25" s="314"/>
      <c r="N25" s="314">
        <v>89.84325737608468</v>
      </c>
      <c r="O25" s="314"/>
      <c r="P25" s="314">
        <v>156.27200383144194</v>
      </c>
      <c r="Q25" s="314"/>
      <c r="R25" s="314">
        <f>R24/R18*100</f>
        <v>175.02045184798828</v>
      </c>
      <c r="S25" s="314"/>
      <c r="T25" s="314">
        <f>T24/T18*100</f>
        <v>155.77844899909937</v>
      </c>
      <c r="U25" s="321"/>
      <c r="V25" s="314">
        <f>V24/V18*100</f>
        <v>141.2761574832639</v>
      </c>
      <c r="W25" s="321"/>
      <c r="X25" s="366">
        <f>X24/X18*100</f>
        <v>88.43964388327504</v>
      </c>
      <c r="Y25" s="369"/>
      <c r="Z25" s="367"/>
      <c r="AA25" s="367"/>
      <c r="AB25" s="366"/>
      <c r="AC25" s="369"/>
    </row>
    <row r="26" spans="1:29" ht="18">
      <c r="A26" s="378" t="s">
        <v>27</v>
      </c>
      <c r="B26" s="308">
        <v>3427.5</v>
      </c>
      <c r="C26" s="310">
        <v>121.93</v>
      </c>
      <c r="D26" s="308">
        <v>5119.5</v>
      </c>
      <c r="E26" s="310">
        <v>149.36542669584244</v>
      </c>
      <c r="F26" s="308"/>
      <c r="G26" s="310"/>
      <c r="H26" s="311">
        <v>1948.296</v>
      </c>
      <c r="I26" s="312"/>
      <c r="J26" s="313">
        <v>2810.428</v>
      </c>
      <c r="K26" s="314">
        <v>144.25056562247215</v>
      </c>
      <c r="L26" s="313">
        <v>2645.192</v>
      </c>
      <c r="M26" s="314">
        <v>94.12061081088005</v>
      </c>
      <c r="N26" s="313">
        <v>342.513</v>
      </c>
      <c r="O26" s="314">
        <v>12.948511866057357</v>
      </c>
      <c r="P26" s="313">
        <v>1883.113</v>
      </c>
      <c r="Q26" s="314">
        <v>549.7931465375037</v>
      </c>
      <c r="R26" s="327">
        <v>2298.145</v>
      </c>
      <c r="S26" s="314">
        <f>R26/P26*100</f>
        <v>122.03967579215904</v>
      </c>
      <c r="T26" s="327">
        <v>2544.8</v>
      </c>
      <c r="U26" s="321">
        <f t="shared" si="0"/>
        <v>110.7327866605458</v>
      </c>
      <c r="V26" s="327">
        <v>3239.1</v>
      </c>
      <c r="W26" s="321">
        <f>V26/T26*100</f>
        <v>127.28308707953472</v>
      </c>
      <c r="X26" s="372">
        <v>568.332</v>
      </c>
      <c r="Y26" s="369">
        <f>X26/V26*100</f>
        <v>17.545984995832175</v>
      </c>
      <c r="Z26" s="367"/>
      <c r="AA26" s="367"/>
      <c r="AB26" s="372"/>
      <c r="AC26" s="369"/>
    </row>
    <row r="27" spans="1:29" ht="18">
      <c r="A27" s="380" t="s">
        <v>18</v>
      </c>
      <c r="B27" s="315">
        <v>67.31</v>
      </c>
      <c r="C27" s="315"/>
      <c r="D27" s="315">
        <v>73.99017395459161</v>
      </c>
      <c r="E27" s="315"/>
      <c r="F27" s="310"/>
      <c r="G27" s="315"/>
      <c r="H27" s="312"/>
      <c r="I27" s="312"/>
      <c r="J27" s="314">
        <v>195.54394685354387</v>
      </c>
      <c r="K27" s="322"/>
      <c r="L27" s="314">
        <v>181.95407936198941</v>
      </c>
      <c r="M27" s="314"/>
      <c r="N27" s="314">
        <v>100.5817368118121</v>
      </c>
      <c r="O27" s="314"/>
      <c r="P27" s="314">
        <v>95.54996283263523</v>
      </c>
      <c r="Q27" s="314"/>
      <c r="R27" s="314">
        <f>R26/R24*100</f>
        <v>118.69504631810332</v>
      </c>
      <c r="S27" s="314"/>
      <c r="T27" s="314">
        <f>T26/T24*100</f>
        <v>104.940206185567</v>
      </c>
      <c r="U27" s="321"/>
      <c r="V27" s="314">
        <f>V26/V24*100</f>
        <v>107.33315660414871</v>
      </c>
      <c r="W27" s="321"/>
      <c r="X27" s="366">
        <f>X26/X24*100</f>
        <v>157.00342829991132</v>
      </c>
      <c r="Y27" s="369"/>
      <c r="Z27" s="367"/>
      <c r="AA27" s="367"/>
      <c r="AB27" s="366"/>
      <c r="AC27" s="369"/>
    </row>
    <row r="28" spans="1:29" ht="18">
      <c r="A28" s="378" t="s">
        <v>28</v>
      </c>
      <c r="B28" s="308">
        <v>9449.9</v>
      </c>
      <c r="C28" s="310">
        <v>100.56</v>
      </c>
      <c r="D28" s="308">
        <v>2879.244</v>
      </c>
      <c r="E28" s="310">
        <v>30.468512894316348</v>
      </c>
      <c r="F28" s="308"/>
      <c r="G28" s="310"/>
      <c r="H28" s="311">
        <v>2464.726</v>
      </c>
      <c r="I28" s="312"/>
      <c r="J28" s="313">
        <v>3629.637</v>
      </c>
      <c r="K28" s="314">
        <v>147.26330634723698</v>
      </c>
      <c r="L28" s="313">
        <v>4678.863</v>
      </c>
      <c r="M28" s="314">
        <v>94.06637633460315</v>
      </c>
      <c r="N28" s="313">
        <v>358.432</v>
      </c>
      <c r="O28" s="314">
        <v>10.498062835137723</v>
      </c>
      <c r="P28" s="313">
        <v>2081.734</v>
      </c>
      <c r="Q28" s="314">
        <v>580.7891036514596</v>
      </c>
      <c r="R28" s="327">
        <v>2707.169</v>
      </c>
      <c r="S28" s="314">
        <f>R28/P28*100</f>
        <v>130.04394413503357</v>
      </c>
      <c r="T28" s="327">
        <v>3612.2</v>
      </c>
      <c r="U28" s="321">
        <f t="shared" si="0"/>
        <v>133.4309014324558</v>
      </c>
      <c r="V28" s="327">
        <v>8251.7</v>
      </c>
      <c r="W28" s="321">
        <f>V28/T28*100</f>
        <v>228.43973201926806</v>
      </c>
      <c r="X28" s="372">
        <v>1251.749</v>
      </c>
      <c r="Y28" s="369">
        <f>X28/V28*100</f>
        <v>15.16958929675097</v>
      </c>
      <c r="Z28" s="367"/>
      <c r="AA28" s="367"/>
      <c r="AB28" s="372"/>
      <c r="AC28" s="369"/>
    </row>
    <row r="29" spans="1:29" ht="18">
      <c r="A29" s="380" t="s">
        <v>18</v>
      </c>
      <c r="B29" s="315">
        <v>275.7</v>
      </c>
      <c r="C29" s="315"/>
      <c r="D29" s="315">
        <v>56.240726633460305</v>
      </c>
      <c r="E29" s="315"/>
      <c r="F29" s="310"/>
      <c r="G29" s="315"/>
      <c r="H29" s="312"/>
      <c r="I29" s="312"/>
      <c r="J29" s="314">
        <v>129.1489054336208</v>
      </c>
      <c r="K29" s="314"/>
      <c r="L29" s="314">
        <v>129.074486842543</v>
      </c>
      <c r="M29" s="314"/>
      <c r="N29" s="314">
        <v>104.64770680236957</v>
      </c>
      <c r="O29" s="314"/>
      <c r="P29" s="314">
        <v>110.54748174963478</v>
      </c>
      <c r="Q29" s="314"/>
      <c r="R29" s="314">
        <f>R28/R26*100</f>
        <v>117.79800665319202</v>
      </c>
      <c r="S29" s="313"/>
      <c r="T29" s="314">
        <f>T28/T26*100</f>
        <v>141.94435712040237</v>
      </c>
      <c r="U29" s="321"/>
      <c r="V29" s="314">
        <f>V28/V26*100</f>
        <v>254.75286344972372</v>
      </c>
      <c r="W29" s="321"/>
      <c r="X29" s="366">
        <f>X28/X26*100</f>
        <v>220.2496076237129</v>
      </c>
      <c r="Y29" s="369"/>
      <c r="Z29" s="367"/>
      <c r="AA29" s="367"/>
      <c r="AB29" s="366"/>
      <c r="AC29" s="369"/>
    </row>
    <row r="30" spans="1:29" ht="18">
      <c r="A30" s="378" t="s">
        <v>10</v>
      </c>
      <c r="B30" s="318">
        <v>17969.9</v>
      </c>
      <c r="C30" s="319">
        <v>105.26</v>
      </c>
      <c r="D30" s="318">
        <v>14917.906</v>
      </c>
      <c r="E30" s="319">
        <v>83.0160768841229</v>
      </c>
      <c r="F30" s="318"/>
      <c r="G30" s="319"/>
      <c r="H30" s="323">
        <v>5437.14</v>
      </c>
      <c r="I30" s="323"/>
      <c r="J30" s="324">
        <v>7877.3009999999995</v>
      </c>
      <c r="K30" s="321">
        <v>144.87949547004493</v>
      </c>
      <c r="L30" s="324">
        <f>L24+L26+L28</f>
        <v>8777.824</v>
      </c>
      <c r="M30" s="314">
        <v>95.378213933935</v>
      </c>
      <c r="N30" s="324">
        <v>1041.4769999999999</v>
      </c>
      <c r="O30" s="314">
        <v>13.861909440002426</v>
      </c>
      <c r="P30" s="324">
        <v>5935.662</v>
      </c>
      <c r="Q30" s="314">
        <v>569.9273243672209</v>
      </c>
      <c r="R30" s="324">
        <f>R24+R26+R28</f>
        <v>6941.49</v>
      </c>
      <c r="S30" s="321">
        <f>R30/P30*100</f>
        <v>116.94550666800096</v>
      </c>
      <c r="T30" s="324">
        <v>8582</v>
      </c>
      <c r="U30" s="321">
        <f t="shared" si="0"/>
        <v>123.63339859309745</v>
      </c>
      <c r="V30" s="324">
        <f>V24+V26+V28</f>
        <v>14508.6</v>
      </c>
      <c r="W30" s="321">
        <f>V30/T30*100</f>
        <v>169.05849452342113</v>
      </c>
      <c r="X30" s="370">
        <f>X24+X26+X28</f>
        <v>2182.068</v>
      </c>
      <c r="Y30" s="369">
        <f>X30/V30*100</f>
        <v>15.039824655721434</v>
      </c>
      <c r="Z30" s="367"/>
      <c r="AA30" s="367"/>
      <c r="AB30" s="370"/>
      <c r="AC30" s="369"/>
    </row>
    <row r="31" spans="1:29" ht="18">
      <c r="A31" s="380" t="s">
        <v>18</v>
      </c>
      <c r="B31" s="315">
        <v>242.73</v>
      </c>
      <c r="C31" s="315"/>
      <c r="D31" s="315">
        <v>126.87128241327403</v>
      </c>
      <c r="E31" s="315"/>
      <c r="F31" s="310"/>
      <c r="G31" s="315"/>
      <c r="H31" s="312"/>
      <c r="I31" s="312"/>
      <c r="J31" s="314">
        <v>750.0391334651111</v>
      </c>
      <c r="K31" s="321"/>
      <c r="L31" s="314">
        <v>582.0977658911798</v>
      </c>
      <c r="M31" s="314"/>
      <c r="N31" s="314">
        <v>89.31682057685447</v>
      </c>
      <c r="O31" s="314"/>
      <c r="P31" s="314">
        <v>308.2178272832967</v>
      </c>
      <c r="Q31" s="314"/>
      <c r="R31" s="314">
        <f>R30/R20*100</f>
        <v>325.0493205632916</v>
      </c>
      <c r="S31" s="313"/>
      <c r="T31" s="314">
        <f>T30/T20*100</f>
        <v>291.28365400443744</v>
      </c>
      <c r="U31" s="321"/>
      <c r="V31" s="314">
        <f>V30/V20*100</f>
        <v>402.82644306855093</v>
      </c>
      <c r="W31" s="321"/>
      <c r="X31" s="366">
        <f>X30/X20*100</f>
        <v>182.85996815553503</v>
      </c>
      <c r="Y31" s="369"/>
      <c r="Z31" s="367"/>
      <c r="AA31" s="367"/>
      <c r="AB31" s="366"/>
      <c r="AC31" s="369"/>
    </row>
    <row r="32" spans="1:29" ht="18">
      <c r="A32" s="378" t="s">
        <v>29</v>
      </c>
      <c r="B32" s="318">
        <v>30085.22</v>
      </c>
      <c r="C32" s="319">
        <v>104.1</v>
      </c>
      <c r="D32" s="318">
        <v>27730.663</v>
      </c>
      <c r="E32" s="319">
        <v>92.17370855190688</v>
      </c>
      <c r="F32" s="318"/>
      <c r="G32" s="319"/>
      <c r="H32" s="323">
        <v>7150.044</v>
      </c>
      <c r="I32" s="323"/>
      <c r="J32" s="324">
        <v>9818.534</v>
      </c>
      <c r="K32" s="321">
        <v>137.32130879194588</v>
      </c>
      <c r="L32" s="324">
        <v>10395.953000000001</v>
      </c>
      <c r="M32" s="319">
        <v>105.88090849407867</v>
      </c>
      <c r="N32" s="324">
        <v>3743.024</v>
      </c>
      <c r="O32" s="319">
        <v>36.00462603091798</v>
      </c>
      <c r="P32" s="324">
        <v>8465.398000000001</v>
      </c>
      <c r="Q32" s="319">
        <v>226.16467326952758</v>
      </c>
      <c r="R32" s="324">
        <f>R30+R22</f>
        <v>10842.421</v>
      </c>
      <c r="S32" s="321">
        <f>R32/P32*100</f>
        <v>128.0792822735564</v>
      </c>
      <c r="T32" s="324">
        <v>13260.2</v>
      </c>
      <c r="U32" s="321">
        <f t="shared" si="0"/>
        <v>122.29925401347172</v>
      </c>
      <c r="V32" s="324">
        <f>V22+V30</f>
        <v>20207.157</v>
      </c>
      <c r="W32" s="321">
        <f>V32/T32*100</f>
        <v>152.38953409450838</v>
      </c>
      <c r="X32" s="370">
        <f>X22+X30</f>
        <v>5082.668000000001</v>
      </c>
      <c r="Y32" s="369">
        <f>X32/V32*100</f>
        <v>25.15281095702874</v>
      </c>
      <c r="Z32" s="367"/>
      <c r="AA32" s="367"/>
      <c r="AB32" s="370"/>
      <c r="AC32" s="369"/>
    </row>
    <row r="33" spans="1:29" ht="18">
      <c r="A33" s="380" t="s">
        <v>18</v>
      </c>
      <c r="B33" s="315"/>
      <c r="C33" s="315"/>
      <c r="D33" s="315"/>
      <c r="E33" s="315"/>
      <c r="F33" s="315"/>
      <c r="G33" s="315"/>
      <c r="H33" s="311"/>
      <c r="I33" s="312"/>
      <c r="J33" s="322"/>
      <c r="K33" s="321"/>
      <c r="L33" s="322">
        <v>105.88090849407867</v>
      </c>
      <c r="M33" s="314"/>
      <c r="N33" s="322">
        <v>36.00462603091798</v>
      </c>
      <c r="O33" s="314"/>
      <c r="P33" s="313">
        <v>226.16467326952758</v>
      </c>
      <c r="Q33" s="314"/>
      <c r="R33" s="314">
        <f>R32/R22*100</f>
        <v>277.94444454413576</v>
      </c>
      <c r="S33" s="322"/>
      <c r="T33" s="314">
        <f>T32/T22*100</f>
        <v>283.44517064595453</v>
      </c>
      <c r="U33" s="321"/>
      <c r="V33" s="314">
        <f>V32/V22*100</f>
        <v>354.60129643346556</v>
      </c>
      <c r="W33" s="321"/>
      <c r="X33" s="366">
        <f>X32/X22*100</f>
        <v>175.2281596910984</v>
      </c>
      <c r="Y33" s="369"/>
      <c r="Z33" s="367"/>
      <c r="AA33" s="367"/>
      <c r="AB33" s="366"/>
      <c r="AC33" s="369"/>
    </row>
    <row r="34" spans="1:29" ht="18">
      <c r="A34" s="378" t="s">
        <v>30</v>
      </c>
      <c r="B34" s="308">
        <v>4432.8</v>
      </c>
      <c r="C34" s="310">
        <v>105.87</v>
      </c>
      <c r="D34" s="308">
        <v>8797.161</v>
      </c>
      <c r="E34" s="310">
        <v>198.45607742284784</v>
      </c>
      <c r="F34" s="308"/>
      <c r="G34" s="310"/>
      <c r="H34" s="311">
        <v>1080.176</v>
      </c>
      <c r="I34" s="312"/>
      <c r="J34" s="313">
        <v>1453.319</v>
      </c>
      <c r="K34" s="314">
        <v>134.54464827953962</v>
      </c>
      <c r="L34" s="313">
        <v>1698.844</v>
      </c>
      <c r="M34" s="314">
        <v>116.8940886343604</v>
      </c>
      <c r="N34" s="313">
        <v>420.841</v>
      </c>
      <c r="O34" s="314">
        <v>24.77219803584084</v>
      </c>
      <c r="P34" s="313">
        <v>4485.284</v>
      </c>
      <c r="Q34" s="314">
        <f>P34/N34*100</f>
        <v>1065.7906430219487</v>
      </c>
      <c r="R34" s="313">
        <v>5852.471</v>
      </c>
      <c r="S34" s="314">
        <f>R34/P34*100</f>
        <v>130.48161498803643</v>
      </c>
      <c r="T34" s="313">
        <v>6439.3</v>
      </c>
      <c r="U34" s="321">
        <f t="shared" si="0"/>
        <v>110.02702960851923</v>
      </c>
      <c r="V34" s="313">
        <v>5923.7</v>
      </c>
      <c r="W34" s="321">
        <f>V34/T34*100</f>
        <v>91.99291848492848</v>
      </c>
      <c r="X34" s="365">
        <v>7098.873</v>
      </c>
      <c r="Y34" s="369">
        <f>X34/V34*100</f>
        <v>119.83849621013893</v>
      </c>
      <c r="Z34" s="367"/>
      <c r="AA34" s="367"/>
      <c r="AB34" s="365"/>
      <c r="AC34" s="369"/>
    </row>
    <row r="35" spans="1:29" ht="18">
      <c r="A35" s="380" t="s">
        <v>18</v>
      </c>
      <c r="B35" s="315">
        <v>46.91</v>
      </c>
      <c r="C35" s="315"/>
      <c r="D35" s="315">
        <v>305.5371826771194</v>
      </c>
      <c r="E35" s="315"/>
      <c r="F35" s="310"/>
      <c r="G35" s="315"/>
      <c r="H35" s="312"/>
      <c r="I35" s="312"/>
      <c r="J35" s="314">
        <v>40.040340122166484</v>
      </c>
      <c r="K35" s="322"/>
      <c r="L35" s="314">
        <v>49.75719539298028</v>
      </c>
      <c r="M35" s="314"/>
      <c r="N35" s="314">
        <v>117.41167083296133</v>
      </c>
      <c r="O35" s="314"/>
      <c r="P35" s="314">
        <f>P34/P28*100</f>
        <v>215.4590355924436</v>
      </c>
      <c r="Q35" s="313"/>
      <c r="R35" s="314">
        <f>R34/R28*100</f>
        <v>216.18417616336475</v>
      </c>
      <c r="S35" s="322"/>
      <c r="T35" s="314">
        <f>T34/T28*100</f>
        <v>178.2653230718122</v>
      </c>
      <c r="U35" s="321"/>
      <c r="V35" s="314">
        <f>V34/V28*100</f>
        <v>71.78763163954093</v>
      </c>
      <c r="W35" s="321"/>
      <c r="X35" s="366">
        <f>X34/X28*100</f>
        <v>567.1163308299027</v>
      </c>
      <c r="Y35" s="369"/>
      <c r="Z35" s="367"/>
      <c r="AA35" s="367"/>
      <c r="AB35" s="366"/>
      <c r="AC35" s="369"/>
    </row>
    <row r="36" spans="1:29" ht="18">
      <c r="A36" s="378" t="s">
        <v>31</v>
      </c>
      <c r="B36" s="308">
        <v>10469.8</v>
      </c>
      <c r="C36" s="310">
        <v>109.42</v>
      </c>
      <c r="D36" s="308">
        <v>5178.66</v>
      </c>
      <c r="E36" s="310">
        <v>49.46283596630308</v>
      </c>
      <c r="F36" s="308"/>
      <c r="G36" s="310"/>
      <c r="H36" s="311">
        <v>988.422</v>
      </c>
      <c r="I36" s="312"/>
      <c r="J36" s="313">
        <v>2092.752</v>
      </c>
      <c r="K36" s="314">
        <v>211.72657023012437</v>
      </c>
      <c r="L36" s="313">
        <v>1942.884</v>
      </c>
      <c r="M36" s="314">
        <v>92.83871189706187</v>
      </c>
      <c r="N36" s="313">
        <v>379.3</v>
      </c>
      <c r="O36" s="314">
        <v>19.522524247458932</v>
      </c>
      <c r="P36" s="313">
        <v>2967.854</v>
      </c>
      <c r="Q36" s="314">
        <f>P36/N36*100</f>
        <v>782.4555760611652</v>
      </c>
      <c r="R36" s="313">
        <v>3420.868</v>
      </c>
      <c r="S36" s="314">
        <f>R36/P36*100</f>
        <v>115.2640257910261</v>
      </c>
      <c r="T36" s="313">
        <v>4795.2</v>
      </c>
      <c r="U36" s="321">
        <f t="shared" si="0"/>
        <v>140.17494974959573</v>
      </c>
      <c r="V36" s="313">
        <v>2163.5</v>
      </c>
      <c r="W36" s="321">
        <f>V36/T36*100</f>
        <v>45.11803470136804</v>
      </c>
      <c r="X36" s="365">
        <v>16384.015</v>
      </c>
      <c r="Y36" s="369">
        <f>X36/V36*100</f>
        <v>757.2921192512132</v>
      </c>
      <c r="Z36" s="367"/>
      <c r="AA36" s="367"/>
      <c r="AB36" s="365"/>
      <c r="AC36" s="369"/>
    </row>
    <row r="37" spans="1:29" ht="18">
      <c r="A37" s="380" t="s">
        <v>18</v>
      </c>
      <c r="B37" s="315">
        <v>236.19</v>
      </c>
      <c r="C37" s="315"/>
      <c r="D37" s="315">
        <v>58.86740051705317</v>
      </c>
      <c r="E37" s="315"/>
      <c r="F37" s="310"/>
      <c r="G37" s="315"/>
      <c r="H37" s="312"/>
      <c r="I37" s="312"/>
      <c r="J37" s="314">
        <v>143.99811741262587</v>
      </c>
      <c r="K37" s="322"/>
      <c r="L37" s="314">
        <v>114.36506236005188</v>
      </c>
      <c r="M37" s="314"/>
      <c r="N37" s="314">
        <v>90.12905111431634</v>
      </c>
      <c r="O37" s="314"/>
      <c r="P37" s="314">
        <f>P36/P34*100</f>
        <v>66.16869745594704</v>
      </c>
      <c r="Q37" s="314"/>
      <c r="R37" s="314">
        <f>R36/R34*100</f>
        <v>58.4516864756784</v>
      </c>
      <c r="S37" s="314"/>
      <c r="T37" s="314">
        <f>T36/T34*100</f>
        <v>74.46772164676284</v>
      </c>
      <c r="U37" s="321"/>
      <c r="V37" s="314">
        <f>V36/V34*100</f>
        <v>36.52278136975202</v>
      </c>
      <c r="W37" s="321"/>
      <c r="X37" s="366">
        <f>X36/X34*100</f>
        <v>230.79740967333828</v>
      </c>
      <c r="Y37" s="369"/>
      <c r="Z37" s="367"/>
      <c r="AA37" s="367"/>
      <c r="AB37" s="366"/>
      <c r="AC37" s="369"/>
    </row>
    <row r="38" spans="1:29" ht="18">
      <c r="A38" s="378" t="s">
        <v>32</v>
      </c>
      <c r="B38" s="308">
        <v>3510.1</v>
      </c>
      <c r="C38" s="310">
        <v>88</v>
      </c>
      <c r="D38" s="308">
        <v>3644.464</v>
      </c>
      <c r="E38" s="310">
        <v>103.82792513033816</v>
      </c>
      <c r="F38" s="308"/>
      <c r="G38" s="310"/>
      <c r="H38" s="311">
        <v>906.001</v>
      </c>
      <c r="I38" s="312"/>
      <c r="J38" s="313">
        <v>2266.23</v>
      </c>
      <c r="K38" s="314">
        <v>250.13548550167167</v>
      </c>
      <c r="L38" s="313">
        <v>1538.125</v>
      </c>
      <c r="M38" s="314">
        <v>67.8715311332036</v>
      </c>
      <c r="N38" s="313">
        <v>396.846</v>
      </c>
      <c r="O38" s="314">
        <v>25.800633888663143</v>
      </c>
      <c r="P38" s="313">
        <v>1709.932</v>
      </c>
      <c r="Q38" s="314">
        <f>P38/N38*100</f>
        <v>430.8804926848198</v>
      </c>
      <c r="R38" s="313">
        <v>2166.89</v>
      </c>
      <c r="S38" s="314">
        <f>R38/P38*100</f>
        <v>126.72375275741959</v>
      </c>
      <c r="T38" s="313">
        <v>2639.7</v>
      </c>
      <c r="U38" s="321">
        <f t="shared" si="0"/>
        <v>121.81975088721624</v>
      </c>
      <c r="V38" s="313">
        <v>2001.1</v>
      </c>
      <c r="W38" s="321">
        <f>V38/T38*100</f>
        <v>75.80785695344167</v>
      </c>
      <c r="X38" s="365">
        <v>7523.62</v>
      </c>
      <c r="Y38" s="369">
        <f>X38/V38*100</f>
        <v>375.9742141821998</v>
      </c>
      <c r="Z38" s="367"/>
      <c r="AA38" s="367"/>
      <c r="AB38" s="365"/>
      <c r="AC38" s="369"/>
    </row>
    <row r="39" spans="1:29" ht="18">
      <c r="A39" s="380" t="s">
        <v>18</v>
      </c>
      <c r="B39" s="315">
        <v>33.53</v>
      </c>
      <c r="C39" s="315"/>
      <c r="D39" s="315">
        <v>70.3746529024883</v>
      </c>
      <c r="E39" s="315"/>
      <c r="F39" s="310"/>
      <c r="G39" s="315"/>
      <c r="H39" s="312"/>
      <c r="I39" s="312"/>
      <c r="J39" s="314">
        <v>108.28946764834055</v>
      </c>
      <c r="K39" s="322"/>
      <c r="L39" s="314">
        <v>79.16710416061895</v>
      </c>
      <c r="M39" s="314"/>
      <c r="N39" s="314">
        <v>104.62588979699446</v>
      </c>
      <c r="O39" s="314"/>
      <c r="P39" s="314">
        <f>P38/P36*100</f>
        <v>57.615098316830945</v>
      </c>
      <c r="Q39" s="321"/>
      <c r="R39" s="314">
        <f>R38/R36*100</f>
        <v>63.34328012656437</v>
      </c>
      <c r="S39" s="321"/>
      <c r="T39" s="314">
        <f>T38/T36*100</f>
        <v>55.04879879879879</v>
      </c>
      <c r="U39" s="321"/>
      <c r="V39" s="314">
        <f>V38/V36*100</f>
        <v>92.49364455743009</v>
      </c>
      <c r="W39" s="321"/>
      <c r="X39" s="366">
        <f>X38/X36*100</f>
        <v>45.9204901850981</v>
      </c>
      <c r="Y39" s="369"/>
      <c r="Z39" s="367"/>
      <c r="AA39" s="367"/>
      <c r="AB39" s="366"/>
      <c r="AC39" s="369"/>
    </row>
    <row r="40" spans="1:29" ht="18">
      <c r="A40" s="378" t="s">
        <v>33</v>
      </c>
      <c r="B40" s="318">
        <v>18412.8</v>
      </c>
      <c r="C40" s="319">
        <v>103.77</v>
      </c>
      <c r="D40" s="318">
        <v>17620.285</v>
      </c>
      <c r="E40" s="319">
        <v>95.69584745394508</v>
      </c>
      <c r="F40" s="318"/>
      <c r="G40" s="319"/>
      <c r="H40" s="323">
        <v>2974.599</v>
      </c>
      <c r="I40" s="328"/>
      <c r="J40" s="324">
        <v>5812.3009999999995</v>
      </c>
      <c r="K40" s="321">
        <v>195.3977998378941</v>
      </c>
      <c r="L40" s="324">
        <v>5179.853</v>
      </c>
      <c r="M40" s="319">
        <v>89.11880165875787</v>
      </c>
      <c r="N40" s="324">
        <v>1196.987</v>
      </c>
      <c r="O40" s="319">
        <v>23.10851292498069</v>
      </c>
      <c r="P40" s="324">
        <f>P34+P36+P38</f>
        <v>9163.07</v>
      </c>
      <c r="Q40" s="321">
        <f>P40/N40*100</f>
        <v>765.511237799575</v>
      </c>
      <c r="R40" s="324">
        <f>R34+R36+R38</f>
        <v>11440.229</v>
      </c>
      <c r="S40" s="321">
        <f>R40/P40*100</f>
        <v>124.85148536462125</v>
      </c>
      <c r="T40" s="324">
        <f>T38+T36+T34</f>
        <v>13874.2</v>
      </c>
      <c r="U40" s="321">
        <f t="shared" si="0"/>
        <v>121.27554439688228</v>
      </c>
      <c r="V40" s="324">
        <f>V38+V36+V34</f>
        <v>10088.3</v>
      </c>
      <c r="W40" s="321">
        <f>V40/T40*100</f>
        <v>72.7126609101786</v>
      </c>
      <c r="X40" s="370">
        <f>X38+X36+X34</f>
        <v>31006.507999999998</v>
      </c>
      <c r="Y40" s="369">
        <f>X40/V40*100</f>
        <v>307.3511691761744</v>
      </c>
      <c r="Z40" s="367"/>
      <c r="AA40" s="367"/>
      <c r="AB40" s="370"/>
      <c r="AC40" s="369"/>
    </row>
    <row r="41" spans="1:29" ht="18">
      <c r="A41" s="380" t="s">
        <v>18</v>
      </c>
      <c r="B41" s="315">
        <v>102.46</v>
      </c>
      <c r="C41" s="315"/>
      <c r="D41" s="315">
        <v>118.11500219937032</v>
      </c>
      <c r="E41" s="315"/>
      <c r="F41" s="310"/>
      <c r="G41" s="315"/>
      <c r="H41" s="312"/>
      <c r="I41" s="312"/>
      <c r="J41" s="314">
        <v>73.78543742330018</v>
      </c>
      <c r="K41" s="322"/>
      <c r="L41" s="314">
        <v>68.94310023027383</v>
      </c>
      <c r="M41" s="314"/>
      <c r="N41" s="314">
        <v>114.93167876006866</v>
      </c>
      <c r="O41" s="314"/>
      <c r="P41" s="314">
        <f>P40/P30*100</f>
        <v>154.3731769093321</v>
      </c>
      <c r="Q41" s="321"/>
      <c r="R41" s="314">
        <f>R40/R30*100</f>
        <v>164.80941411714198</v>
      </c>
      <c r="S41" s="321"/>
      <c r="T41" s="314">
        <f>T40/T30*100</f>
        <v>161.6662782568166</v>
      </c>
      <c r="U41" s="321"/>
      <c r="V41" s="314">
        <f>V40/V30*100</f>
        <v>69.53324235281143</v>
      </c>
      <c r="W41" s="321"/>
      <c r="X41" s="366">
        <f>X40/X30*100</f>
        <v>1420.9689157258158</v>
      </c>
      <c r="Y41" s="369"/>
      <c r="Z41" s="367"/>
      <c r="AA41" s="367"/>
      <c r="AB41" s="366"/>
      <c r="AC41" s="369"/>
    </row>
    <row r="42" spans="1:29" ht="18">
      <c r="A42" s="378" t="s">
        <v>34</v>
      </c>
      <c r="B42" s="318">
        <v>36382.7</v>
      </c>
      <c r="C42" s="319">
        <v>104.5</v>
      </c>
      <c r="D42" s="318">
        <v>32538.191</v>
      </c>
      <c r="E42" s="319">
        <v>89.4331399263936</v>
      </c>
      <c r="F42" s="318"/>
      <c r="G42" s="319"/>
      <c r="H42" s="323">
        <v>8411.739</v>
      </c>
      <c r="I42" s="328"/>
      <c r="J42" s="324">
        <v>13689.601999999999</v>
      </c>
      <c r="K42" s="321">
        <v>162.74401761633354</v>
      </c>
      <c r="L42" s="324">
        <v>12693.082</v>
      </c>
      <c r="M42" s="319">
        <v>92.72060648658741</v>
      </c>
      <c r="N42" s="324">
        <v>2238.464</v>
      </c>
      <c r="O42" s="319">
        <v>17.63530716968503</v>
      </c>
      <c r="P42" s="324">
        <f>P40+P30</f>
        <v>15098.732</v>
      </c>
      <c r="Q42" s="321">
        <f>P42/N42*100</f>
        <v>674.5130589547118</v>
      </c>
      <c r="R42" s="324">
        <f>R40+R30</f>
        <v>18381.718999999997</v>
      </c>
      <c r="S42" s="321">
        <f>R42/P42*100</f>
        <v>121.7434616363811</v>
      </c>
      <c r="T42" s="324">
        <f>T40+T30</f>
        <v>22456.2</v>
      </c>
      <c r="U42" s="321">
        <f t="shared" si="0"/>
        <v>122.1659410635099</v>
      </c>
      <c r="V42" s="324">
        <f>V40+V30</f>
        <v>24596.9</v>
      </c>
      <c r="W42" s="321">
        <f>V42/T42*100</f>
        <v>109.53277936605481</v>
      </c>
      <c r="X42" s="370">
        <f>X40+X30</f>
        <v>33188.576</v>
      </c>
      <c r="Y42" s="369">
        <f>X42/V42*100</f>
        <v>134.9299139322435</v>
      </c>
      <c r="Z42" s="367"/>
      <c r="AA42" s="367"/>
      <c r="AB42" s="370"/>
      <c r="AC42" s="369"/>
    </row>
    <row r="43" spans="1:29" ht="18">
      <c r="A43" s="380" t="s">
        <v>18</v>
      </c>
      <c r="B43" s="315">
        <v>300.3</v>
      </c>
      <c r="C43" s="315"/>
      <c r="D43" s="315">
        <v>253.9509043621107</v>
      </c>
      <c r="E43" s="315"/>
      <c r="F43" s="310"/>
      <c r="G43" s="315"/>
      <c r="H43" s="312"/>
      <c r="I43" s="312"/>
      <c r="J43" s="314">
        <v>705.2013848930035</v>
      </c>
      <c r="K43" s="322"/>
      <c r="L43" s="314">
        <v>440.31554876568134</v>
      </c>
      <c r="M43" s="314"/>
      <c r="N43" s="314">
        <v>82.8585991655892</v>
      </c>
      <c r="O43" s="314"/>
      <c r="P43" s="314">
        <f>P42/P22*100</f>
        <v>596.8501060980277</v>
      </c>
      <c r="Q43" s="321"/>
      <c r="R43" s="314">
        <f>R42/R22*100</f>
        <v>471.2136410513284</v>
      </c>
      <c r="S43" s="321"/>
      <c r="T43" s="314">
        <f>T42/T22*100</f>
        <v>480.0154930589044</v>
      </c>
      <c r="U43" s="321"/>
      <c r="V43" s="314">
        <f>V42/V22*100</f>
        <v>431.63383291594704</v>
      </c>
      <c r="W43" s="321"/>
      <c r="X43" s="366">
        <f>X42/X22*100</f>
        <v>1144.1969247741845</v>
      </c>
      <c r="Y43" s="369"/>
      <c r="Z43" s="367"/>
      <c r="AA43" s="367"/>
      <c r="AB43" s="366"/>
      <c r="AC43" s="369"/>
    </row>
    <row r="44" spans="1:29" ht="18">
      <c r="A44" s="378" t="s">
        <v>35</v>
      </c>
      <c r="B44" s="318">
        <v>48498</v>
      </c>
      <c r="C44" s="319">
        <v>104</v>
      </c>
      <c r="D44" s="318">
        <v>45350.979</v>
      </c>
      <c r="E44" s="319">
        <v>93.51102932079674</v>
      </c>
      <c r="F44" s="318"/>
      <c r="G44" s="319"/>
      <c r="H44" s="323">
        <v>10124.643</v>
      </c>
      <c r="I44" s="328"/>
      <c r="J44" s="324">
        <v>15630.835</v>
      </c>
      <c r="K44" s="321">
        <v>154.38406075157414</v>
      </c>
      <c r="L44" s="324">
        <v>15575.806</v>
      </c>
      <c r="M44" s="319">
        <v>99.64794587109391</v>
      </c>
      <c r="N44" s="324">
        <v>4940.011</v>
      </c>
      <c r="O44" s="319">
        <v>31.715925326753556</v>
      </c>
      <c r="P44" s="324">
        <f>P42+P22</f>
        <v>17628.468</v>
      </c>
      <c r="Q44" s="321">
        <f>P44/N44*100</f>
        <v>356.8507843403587</v>
      </c>
      <c r="R44" s="324">
        <f>R42+R22</f>
        <v>22282.649999999998</v>
      </c>
      <c r="S44" s="321">
        <f>R44/P44*100</f>
        <v>126.40151146429739</v>
      </c>
      <c r="T44" s="324">
        <v>27134.4</v>
      </c>
      <c r="U44" s="321">
        <f t="shared" si="0"/>
        <v>121.77366695612957</v>
      </c>
      <c r="V44" s="324">
        <f>V22+V42</f>
        <v>30295.457000000002</v>
      </c>
      <c r="W44" s="321">
        <f>V44/T44*100</f>
        <v>111.64962925290408</v>
      </c>
      <c r="X44" s="370">
        <f>X22+X42</f>
        <v>36089.176</v>
      </c>
      <c r="Y44" s="369">
        <f>X44/V44*100</f>
        <v>119.12405216399276</v>
      </c>
      <c r="Z44" s="367"/>
      <c r="AA44" s="367"/>
      <c r="AB44" s="370"/>
      <c r="AC44" s="369"/>
    </row>
  </sheetData>
  <sheetProtection/>
  <mergeCells count="16">
    <mergeCell ref="A1:AC1"/>
    <mergeCell ref="AB3:AC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B4:AC4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5" r:id="rId1"/>
  <headerFooter>
    <oddHeader>&amp;R&amp;"Arial Narrow,обычный"&amp;14Приложение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view="pageBreakPreview" zoomScale="90" zoomScaleSheetLayoutView="90" zoomScalePageLayoutView="0" workbookViewId="0" topLeftCell="A1">
      <selection activeCell="Y3" sqref="Y3"/>
    </sheetView>
  </sheetViews>
  <sheetFormatPr defaultColWidth="9.140625" defaultRowHeight="12.75"/>
  <cols>
    <col min="1" max="1" width="24.7109375" style="299" customWidth="1"/>
    <col min="2" max="2" width="17.00390625" style="299" hidden="1" customWidth="1"/>
    <col min="3" max="3" width="14.421875" style="299" hidden="1" customWidth="1"/>
    <col min="4" max="4" width="15.7109375" style="299" hidden="1" customWidth="1"/>
    <col min="5" max="5" width="19.00390625" style="299" hidden="1" customWidth="1"/>
    <col min="6" max="6" width="13.57421875" style="299" hidden="1" customWidth="1"/>
    <col min="7" max="7" width="12.7109375" style="299" hidden="1" customWidth="1"/>
    <col min="8" max="8" width="14.57421875" style="299" hidden="1" customWidth="1"/>
    <col min="9" max="9" width="12.8515625" style="299" hidden="1" customWidth="1"/>
    <col min="10" max="10" width="14.140625" style="299" hidden="1" customWidth="1"/>
    <col min="11" max="11" width="13.140625" style="299" hidden="1" customWidth="1"/>
    <col min="12" max="12" width="14.140625" style="299" hidden="1" customWidth="1"/>
    <col min="13" max="13" width="13.140625" style="299" hidden="1" customWidth="1"/>
    <col min="14" max="14" width="14.140625" style="299" hidden="1" customWidth="1"/>
    <col min="15" max="15" width="13.140625" style="299" hidden="1" customWidth="1"/>
    <col min="16" max="16" width="12.7109375" style="299" hidden="1" customWidth="1"/>
    <col min="17" max="17" width="12.7109375" style="330" hidden="1" customWidth="1"/>
    <col min="18" max="18" width="12.7109375" style="299" hidden="1" customWidth="1"/>
    <col min="19" max="19" width="12.7109375" style="330" hidden="1" customWidth="1"/>
    <col min="20" max="20" width="12.7109375" style="299" customWidth="1"/>
    <col min="21" max="21" width="12.7109375" style="330" customWidth="1"/>
    <col min="22" max="22" width="13.140625" style="299" hidden="1" customWidth="1"/>
    <col min="23" max="23" width="0" style="299" hidden="1" customWidth="1"/>
    <col min="24" max="24" width="12.7109375" style="299" customWidth="1"/>
    <col min="25" max="25" width="12.7109375" style="330" customWidth="1"/>
    <col min="26" max="16384" width="9.140625" style="299" customWidth="1"/>
  </cols>
  <sheetData>
    <row r="1" spans="1:25" ht="60.75" customHeight="1">
      <c r="A1" s="570" t="s">
        <v>197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</row>
    <row r="2" spans="1:9" ht="6.75" customHeight="1">
      <c r="A2" s="329"/>
      <c r="B2" s="329"/>
      <c r="C2" s="329"/>
      <c r="D2" s="329"/>
      <c r="E2" s="329"/>
      <c r="F2" s="329"/>
      <c r="G2" s="329"/>
      <c r="H2" s="329"/>
      <c r="I2" s="329"/>
    </row>
    <row r="3" spans="1:25" ht="18" customHeight="1">
      <c r="A3" s="301"/>
      <c r="B3" s="301"/>
      <c r="K3" s="331"/>
      <c r="M3" s="332"/>
      <c r="O3" s="332"/>
      <c r="Y3" s="333" t="s">
        <v>151</v>
      </c>
    </row>
    <row r="4" spans="1:25" ht="19.5" customHeight="1">
      <c r="A4" s="569" t="s">
        <v>0</v>
      </c>
      <c r="B4" s="569" t="s">
        <v>13</v>
      </c>
      <c r="C4" s="569"/>
      <c r="D4" s="569" t="s">
        <v>14</v>
      </c>
      <c r="E4" s="569"/>
      <c r="F4" s="569" t="s">
        <v>4</v>
      </c>
      <c r="G4" s="569"/>
      <c r="H4" s="569" t="s">
        <v>5</v>
      </c>
      <c r="I4" s="569"/>
      <c r="J4" s="569" t="s">
        <v>3</v>
      </c>
      <c r="K4" s="569"/>
      <c r="L4" s="569" t="s">
        <v>1</v>
      </c>
      <c r="M4" s="569"/>
      <c r="N4" s="569" t="s">
        <v>6</v>
      </c>
      <c r="O4" s="569"/>
      <c r="P4" s="569" t="s">
        <v>15</v>
      </c>
      <c r="Q4" s="569"/>
      <c r="R4" s="569" t="s">
        <v>46</v>
      </c>
      <c r="S4" s="569"/>
      <c r="T4" s="569" t="s">
        <v>37</v>
      </c>
      <c r="U4" s="569"/>
      <c r="X4" s="569" t="s">
        <v>45</v>
      </c>
      <c r="Y4" s="569"/>
    </row>
    <row r="5" spans="1:25" ht="49.5" customHeight="1">
      <c r="A5" s="569"/>
      <c r="B5" s="304" t="s">
        <v>179</v>
      </c>
      <c r="C5" s="306" t="s">
        <v>164</v>
      </c>
      <c r="D5" s="304" t="s">
        <v>179</v>
      </c>
      <c r="E5" s="306" t="s">
        <v>165</v>
      </c>
      <c r="F5" s="304" t="s">
        <v>179</v>
      </c>
      <c r="G5" s="307" t="s">
        <v>180</v>
      </c>
      <c r="H5" s="304" t="s">
        <v>179</v>
      </c>
      <c r="I5" s="307" t="s">
        <v>181</v>
      </c>
      <c r="J5" s="304" t="s">
        <v>179</v>
      </c>
      <c r="K5" s="307" t="s">
        <v>182</v>
      </c>
      <c r="L5" s="304" t="s">
        <v>179</v>
      </c>
      <c r="M5" s="307" t="s">
        <v>183</v>
      </c>
      <c r="N5" s="304" t="s">
        <v>179</v>
      </c>
      <c r="O5" s="307" t="s">
        <v>184</v>
      </c>
      <c r="P5" s="304" t="s">
        <v>179</v>
      </c>
      <c r="Q5" s="307" t="s">
        <v>187</v>
      </c>
      <c r="R5" s="304" t="s">
        <v>179</v>
      </c>
      <c r="S5" s="307" t="s">
        <v>188</v>
      </c>
      <c r="T5" s="304" t="s">
        <v>179</v>
      </c>
      <c r="U5" s="307" t="s">
        <v>195</v>
      </c>
      <c r="X5" s="304" t="s">
        <v>179</v>
      </c>
      <c r="Y5" s="307" t="s">
        <v>195</v>
      </c>
    </row>
    <row r="6" spans="1:25" ht="18">
      <c r="A6" s="378" t="s">
        <v>17</v>
      </c>
      <c r="B6" s="381">
        <v>1623.561</v>
      </c>
      <c r="C6" s="382"/>
      <c r="D6" s="365">
        <v>2245.689</v>
      </c>
      <c r="E6" s="383">
        <v>138.31873271161354</v>
      </c>
      <c r="F6" s="365">
        <v>2995.488</v>
      </c>
      <c r="G6" s="366">
        <v>133.3883721209838</v>
      </c>
      <c r="H6" s="365">
        <v>4757.537</v>
      </c>
      <c r="I6" s="366">
        <v>158.82343711608928</v>
      </c>
      <c r="J6" s="365">
        <v>4874.576</v>
      </c>
      <c r="K6" s="366">
        <v>102.46007545500959</v>
      </c>
      <c r="L6" s="365">
        <v>4025.381</v>
      </c>
      <c r="M6" s="366">
        <v>82.57910021302365</v>
      </c>
      <c r="N6" s="365">
        <v>6110.611</v>
      </c>
      <c r="O6" s="366">
        <f>N6/L6*100</f>
        <v>151.80205302305546</v>
      </c>
      <c r="P6" s="365">
        <v>5779.859</v>
      </c>
      <c r="Q6" s="366">
        <f>P6/N6*100</f>
        <v>94.58725158580705</v>
      </c>
      <c r="R6" s="365">
        <v>6153.5</v>
      </c>
      <c r="S6" s="366">
        <f>R6/P6*100</f>
        <v>106.46453486149056</v>
      </c>
      <c r="T6" s="365">
        <v>5587.8</v>
      </c>
      <c r="U6" s="366">
        <f>T6/R6*100</f>
        <v>90.80685788575607</v>
      </c>
      <c r="V6" s="367"/>
      <c r="W6" s="367"/>
      <c r="X6" s="365">
        <v>6824.009</v>
      </c>
      <c r="Y6" s="366">
        <f>X6/T6*100</f>
        <v>122.12335802999392</v>
      </c>
    </row>
    <row r="7" spans="1:25" s="330" customFormat="1" ht="18">
      <c r="A7" s="380" t="s">
        <v>18</v>
      </c>
      <c r="B7" s="382"/>
      <c r="C7" s="382"/>
      <c r="D7" s="366">
        <v>24.408291403624382</v>
      </c>
      <c r="E7" s="383"/>
      <c r="F7" s="366">
        <v>38.95660641926293</v>
      </c>
      <c r="G7" s="366"/>
      <c r="H7" s="366">
        <v>54.97016555741221</v>
      </c>
      <c r="I7" s="366"/>
      <c r="J7" s="366">
        <v>65.26143998671897</v>
      </c>
      <c r="K7" s="366"/>
      <c r="L7" s="366">
        <v>52.35137518272457</v>
      </c>
      <c r="M7" s="366"/>
      <c r="N7" s="366">
        <f>N6/L38*100</f>
        <v>67.14904751842046</v>
      </c>
      <c r="O7" s="366"/>
      <c r="P7" s="366">
        <f>P6/N38*100</f>
        <v>56.88728975056973</v>
      </c>
      <c r="Q7" s="366"/>
      <c r="R7" s="366">
        <f>R6/P38*100</f>
        <v>58.43835174123211</v>
      </c>
      <c r="S7" s="366"/>
      <c r="T7" s="366">
        <f>T6/R38*100</f>
        <v>41.64499131743891</v>
      </c>
      <c r="U7" s="366"/>
      <c r="V7" s="384"/>
      <c r="W7" s="384"/>
      <c r="X7" s="366">
        <f>X6/T38*100</f>
        <v>44.589044282403535</v>
      </c>
      <c r="Y7" s="366"/>
    </row>
    <row r="8" spans="1:25" ht="18">
      <c r="A8" s="378" t="s">
        <v>19</v>
      </c>
      <c r="B8" s="381">
        <v>3184.545</v>
      </c>
      <c r="C8" s="382"/>
      <c r="D8" s="365">
        <v>4338.4</v>
      </c>
      <c r="E8" s="383">
        <v>136.23296263673458</v>
      </c>
      <c r="F8" s="365">
        <v>5134.063</v>
      </c>
      <c r="G8" s="366">
        <v>118.34001014198785</v>
      </c>
      <c r="H8" s="365">
        <v>7099.816</v>
      </c>
      <c r="I8" s="366">
        <v>138.2884471811117</v>
      </c>
      <c r="J8" s="365">
        <v>6972.136</v>
      </c>
      <c r="K8" s="366">
        <v>98.20164353555079</v>
      </c>
      <c r="L8" s="365">
        <v>8040.875</v>
      </c>
      <c r="M8" s="366">
        <v>115.32871705313836</v>
      </c>
      <c r="N8" s="365">
        <v>9018.928</v>
      </c>
      <c r="O8" s="366">
        <f>N8/L8*100</f>
        <v>112.16351454288245</v>
      </c>
      <c r="P8" s="365">
        <v>9444.76</v>
      </c>
      <c r="Q8" s="366">
        <f>P8/N8*100</f>
        <v>104.72153675026567</v>
      </c>
      <c r="R8" s="365">
        <v>8447.9</v>
      </c>
      <c r="S8" s="366">
        <f>R8/P8*100</f>
        <v>89.44536441370664</v>
      </c>
      <c r="T8" s="365">
        <v>10276.3</v>
      </c>
      <c r="U8" s="366">
        <f>T8/R8*100</f>
        <v>121.64324861799973</v>
      </c>
      <c r="V8" s="367"/>
      <c r="W8" s="367"/>
      <c r="X8" s="365">
        <v>9783.391</v>
      </c>
      <c r="Y8" s="366">
        <f>X8/T8*100</f>
        <v>95.20343898095618</v>
      </c>
    </row>
    <row r="9" spans="1:25" s="330" customFormat="1" ht="18">
      <c r="A9" s="380" t="s">
        <v>18</v>
      </c>
      <c r="B9" s="382">
        <v>196.14569455659506</v>
      </c>
      <c r="C9" s="382"/>
      <c r="D9" s="366">
        <v>193.18792584369427</v>
      </c>
      <c r="E9" s="383"/>
      <c r="F9" s="366">
        <v>171.3932087192471</v>
      </c>
      <c r="G9" s="366"/>
      <c r="H9" s="366">
        <v>149.23301700018305</v>
      </c>
      <c r="I9" s="366"/>
      <c r="J9" s="366">
        <v>143.0306143549716</v>
      </c>
      <c r="K9" s="366"/>
      <c r="L9" s="366">
        <v>199.75438349810864</v>
      </c>
      <c r="M9" s="366"/>
      <c r="N9" s="366">
        <f>N8/N6*100</f>
        <v>147.594536782001</v>
      </c>
      <c r="O9" s="366"/>
      <c r="P9" s="366">
        <f>P8/P6*100</f>
        <v>163.4081385030327</v>
      </c>
      <c r="Q9" s="366"/>
      <c r="R9" s="366">
        <f>R8/R6*100</f>
        <v>137.28609734297555</v>
      </c>
      <c r="S9" s="366"/>
      <c r="T9" s="366">
        <f>T8/T6*100</f>
        <v>183.90600952074158</v>
      </c>
      <c r="U9" s="366"/>
      <c r="V9" s="384"/>
      <c r="W9" s="384"/>
      <c r="X9" s="366">
        <f>X8/X6*100</f>
        <v>143.36720540667517</v>
      </c>
      <c r="Y9" s="366"/>
    </row>
    <row r="10" spans="1:25" ht="18">
      <c r="A10" s="378" t="s">
        <v>20</v>
      </c>
      <c r="B10" s="381">
        <v>26623.605</v>
      </c>
      <c r="C10" s="382"/>
      <c r="D10" s="365">
        <v>36487.658</v>
      </c>
      <c r="E10" s="383">
        <v>137.0500275976901</v>
      </c>
      <c r="F10" s="365">
        <v>47532.854</v>
      </c>
      <c r="G10" s="366">
        <v>130.271046719414</v>
      </c>
      <c r="H10" s="365">
        <v>58006.23</v>
      </c>
      <c r="I10" s="366">
        <v>122.03397254454782</v>
      </c>
      <c r="J10" s="365">
        <v>73724.158</v>
      </c>
      <c r="K10" s="366">
        <v>127.09696527424725</v>
      </c>
      <c r="L10" s="365">
        <v>65232.859</v>
      </c>
      <c r="M10" s="366">
        <v>88.48233844868055</v>
      </c>
      <c r="N10" s="365">
        <v>57406.41</v>
      </c>
      <c r="O10" s="366">
        <f>N10/L10*100</f>
        <v>88.00229037945432</v>
      </c>
      <c r="P10" s="365">
        <v>83289.097</v>
      </c>
      <c r="Q10" s="366">
        <f>P10/N10*100</f>
        <v>145.08675424922058</v>
      </c>
      <c r="R10" s="365">
        <v>110283.3</v>
      </c>
      <c r="S10" s="366">
        <f>R10/P10*100</f>
        <v>132.41024812647447</v>
      </c>
      <c r="T10" s="365">
        <v>121776.1</v>
      </c>
      <c r="U10" s="366">
        <f>T10/R10*100</f>
        <v>110.42116077411539</v>
      </c>
      <c r="V10" s="367"/>
      <c r="W10" s="367"/>
      <c r="X10" s="365">
        <v>142434.723</v>
      </c>
      <c r="Y10" s="366">
        <f>X10/T10*100</f>
        <v>116.96443144426534</v>
      </c>
    </row>
    <row r="11" spans="1:25" s="330" customFormat="1" ht="18">
      <c r="A11" s="380" t="s">
        <v>18</v>
      </c>
      <c r="B11" s="382">
        <v>836.0253976627744</v>
      </c>
      <c r="C11" s="382"/>
      <c r="D11" s="366">
        <v>841.039507652591</v>
      </c>
      <c r="E11" s="383"/>
      <c r="F11" s="366">
        <v>925.8330877513579</v>
      </c>
      <c r="G11" s="369"/>
      <c r="H11" s="366">
        <v>817.0103281549832</v>
      </c>
      <c r="I11" s="369"/>
      <c r="J11" s="366">
        <v>1057.4113585850878</v>
      </c>
      <c r="K11" s="369"/>
      <c r="L11" s="366">
        <v>811.2656769319258</v>
      </c>
      <c r="M11" s="369"/>
      <c r="N11" s="366">
        <f>N10/N8*100</f>
        <v>636.510348014753</v>
      </c>
      <c r="O11" s="366"/>
      <c r="P11" s="366">
        <f>P10/P8*100</f>
        <v>881.855092135745</v>
      </c>
      <c r="Q11" s="366"/>
      <c r="R11" s="366">
        <f>R10/R8*100</f>
        <v>1305.4522425691594</v>
      </c>
      <c r="S11" s="366"/>
      <c r="T11" s="366">
        <f>T10/T8*100</f>
        <v>1185.0189270457267</v>
      </c>
      <c r="U11" s="366"/>
      <c r="V11" s="384"/>
      <c r="W11" s="384"/>
      <c r="X11" s="366">
        <f>X10/X8*100</f>
        <v>1455.8829653235775</v>
      </c>
      <c r="Y11" s="366"/>
    </row>
    <row r="12" spans="1:25" ht="18" customHeight="1">
      <c r="A12" s="378" t="s">
        <v>21</v>
      </c>
      <c r="B12" s="368">
        <v>31431.711</v>
      </c>
      <c r="C12" s="368">
        <v>0</v>
      </c>
      <c r="D12" s="368">
        <v>43071.747</v>
      </c>
      <c r="E12" s="385">
        <v>137.03277877554933</v>
      </c>
      <c r="F12" s="368">
        <v>55662.405</v>
      </c>
      <c r="G12" s="369">
        <v>129.2318256791395</v>
      </c>
      <c r="H12" s="368">
        <v>69863.583</v>
      </c>
      <c r="I12" s="369">
        <v>125.51305140336642</v>
      </c>
      <c r="J12" s="368">
        <v>85570.87</v>
      </c>
      <c r="K12" s="369">
        <v>122.48279622303369</v>
      </c>
      <c r="L12" s="368">
        <f>L6+L8+L10</f>
        <v>77299.11499999999</v>
      </c>
      <c r="M12" s="369">
        <v>90.33344524836548</v>
      </c>
      <c r="N12" s="368">
        <f>N6+N8+N10</f>
        <v>72535.94900000001</v>
      </c>
      <c r="O12" s="369">
        <f>N12/L12*100</f>
        <v>93.83800707162044</v>
      </c>
      <c r="P12" s="368">
        <f>P6+P8+P10</f>
        <v>98513.716</v>
      </c>
      <c r="Q12" s="369">
        <f>P12/N12*100</f>
        <v>135.8136446246812</v>
      </c>
      <c r="R12" s="370">
        <f>R6+R8+R10</f>
        <v>124884.7</v>
      </c>
      <c r="S12" s="369">
        <f>R12/P12*100</f>
        <v>126.76884506112833</v>
      </c>
      <c r="T12" s="370">
        <f>T6+T8+T10</f>
        <v>137640.2</v>
      </c>
      <c r="U12" s="369">
        <f>T12/R12*100</f>
        <v>110.21382122870136</v>
      </c>
      <c r="V12" s="367"/>
      <c r="W12" s="367"/>
      <c r="X12" s="370">
        <v>159042.123</v>
      </c>
      <c r="Y12" s="369">
        <f>X12/T12*100</f>
        <v>115.549180399331</v>
      </c>
    </row>
    <row r="13" spans="1:25" s="330" customFormat="1" ht="18">
      <c r="A13" s="380" t="s">
        <v>18</v>
      </c>
      <c r="B13" s="382"/>
      <c r="C13" s="382"/>
      <c r="D13" s="366">
        <v>59.00405092203344</v>
      </c>
      <c r="E13" s="383"/>
      <c r="F13" s="366">
        <v>64.47380677703714</v>
      </c>
      <c r="G13" s="369"/>
      <c r="H13" s="366">
        <v>68.71035526821383</v>
      </c>
      <c r="I13" s="369"/>
      <c r="J13" s="366">
        <f>J12/H40*100</f>
        <v>78.26094694618408</v>
      </c>
      <c r="K13" s="366"/>
      <c r="L13" s="366">
        <f>L12/J40*100</f>
        <v>64.01803467485031</v>
      </c>
      <c r="M13" s="366"/>
      <c r="N13" s="366">
        <f>N12/L40*100</f>
        <v>51.480128912476765</v>
      </c>
      <c r="O13" s="366"/>
      <c r="P13" s="366">
        <f>P12/N40*100</f>
        <v>62.21433685826684</v>
      </c>
      <c r="Q13" s="366"/>
      <c r="R13" s="366">
        <f>R12/P40*100</f>
        <v>75.39848665331586</v>
      </c>
      <c r="S13" s="366"/>
      <c r="T13" s="366">
        <f>T12/R40*100</f>
        <v>73.82004218741703</v>
      </c>
      <c r="U13" s="366"/>
      <c r="V13" s="384"/>
      <c r="W13" s="384"/>
      <c r="X13" s="366">
        <f>X12/T40*100</f>
        <v>77.46438102190275</v>
      </c>
      <c r="Y13" s="366"/>
    </row>
    <row r="14" spans="1:25" ht="18">
      <c r="A14" s="378" t="s">
        <v>22</v>
      </c>
      <c r="B14" s="381">
        <v>54064.938</v>
      </c>
      <c r="C14" s="382"/>
      <c r="D14" s="365">
        <v>64843.061</v>
      </c>
      <c r="E14" s="383">
        <v>119.93551347455535</v>
      </c>
      <c r="F14" s="365">
        <v>74301.829</v>
      </c>
      <c r="G14" s="366">
        <v>114.58717070744085</v>
      </c>
      <c r="H14" s="365">
        <v>79216.289</v>
      </c>
      <c r="I14" s="366">
        <v>106.61418442337403</v>
      </c>
      <c r="J14" s="365">
        <v>81349.868</v>
      </c>
      <c r="K14" s="366">
        <v>102.69335893783158</v>
      </c>
      <c r="L14" s="365">
        <v>110094.705</v>
      </c>
      <c r="M14" s="366">
        <v>135.33482930789756</v>
      </c>
      <c r="N14" s="365">
        <v>145446.704</v>
      </c>
      <c r="O14" s="366">
        <f>N14/L14*100</f>
        <v>132.11053519785534</v>
      </c>
      <c r="P14" s="365">
        <v>131030.381</v>
      </c>
      <c r="Q14" s="366">
        <f>P14/N14*100</f>
        <v>90.0882435947122</v>
      </c>
      <c r="R14" s="365">
        <v>122432.9</v>
      </c>
      <c r="S14" s="366">
        <f>R14/P14*100</f>
        <v>93.43855910790644</v>
      </c>
      <c r="T14" s="365">
        <f>W14-T12</f>
        <v>116265.353</v>
      </c>
      <c r="U14" s="366">
        <f>T14/R14*100</f>
        <v>94.96250844340042</v>
      </c>
      <c r="V14" s="367">
        <v>253905553</v>
      </c>
      <c r="W14" s="367">
        <f>V14/1000</f>
        <v>253905.553</v>
      </c>
      <c r="X14" s="365"/>
      <c r="Y14" s="366"/>
    </row>
    <row r="15" spans="1:25" s="330" customFormat="1" ht="18">
      <c r="A15" s="380" t="s">
        <v>18</v>
      </c>
      <c r="B15" s="382">
        <v>203.07143979938104</v>
      </c>
      <c r="C15" s="382"/>
      <c r="D15" s="366">
        <v>177.7123130237627</v>
      </c>
      <c r="E15" s="383"/>
      <c r="F15" s="366">
        <v>156.3167845970284</v>
      </c>
      <c r="G15" s="366"/>
      <c r="H15" s="366">
        <v>136.5651396410351</v>
      </c>
      <c r="I15" s="366"/>
      <c r="J15" s="366">
        <v>110.34357014969231</v>
      </c>
      <c r="K15" s="366"/>
      <c r="L15" s="366">
        <v>168.77185315455822</v>
      </c>
      <c r="M15" s="366"/>
      <c r="N15" s="366">
        <f>N14/N10*100</f>
        <v>253.36317669054728</v>
      </c>
      <c r="O15" s="366"/>
      <c r="P15" s="366">
        <f>P14/P10*100</f>
        <v>157.31996830269392</v>
      </c>
      <c r="Q15" s="366"/>
      <c r="R15" s="366">
        <f>R14/R10*100</f>
        <v>111.01671785302034</v>
      </c>
      <c r="S15" s="366"/>
      <c r="T15" s="366">
        <f>T14/T10*100</f>
        <v>95.47468920420344</v>
      </c>
      <c r="U15" s="366"/>
      <c r="V15" s="384"/>
      <c r="W15" s="384"/>
      <c r="X15" s="366"/>
      <c r="Y15" s="366"/>
    </row>
    <row r="16" spans="1:25" ht="18">
      <c r="A16" s="378" t="s">
        <v>23</v>
      </c>
      <c r="B16" s="381">
        <v>34093.83</v>
      </c>
      <c r="C16" s="382"/>
      <c r="D16" s="365">
        <v>42900.405</v>
      </c>
      <c r="E16" s="383">
        <v>125.83040685074103</v>
      </c>
      <c r="F16" s="365">
        <v>49573.525</v>
      </c>
      <c r="G16" s="366">
        <v>115.55491142799235</v>
      </c>
      <c r="H16" s="365">
        <v>51233.082</v>
      </c>
      <c r="I16" s="366">
        <v>103.34766793363998</v>
      </c>
      <c r="J16" s="365">
        <v>55956.448</v>
      </c>
      <c r="K16" s="366">
        <v>109.21936728303794</v>
      </c>
      <c r="L16" s="365">
        <v>65595.571</v>
      </c>
      <c r="M16" s="366">
        <v>117.22611663985533</v>
      </c>
      <c r="N16" s="365">
        <v>74634.016</v>
      </c>
      <c r="O16" s="366">
        <f>N16/L16*100</f>
        <v>113.77904767381324</v>
      </c>
      <c r="P16" s="365">
        <v>72061.331</v>
      </c>
      <c r="Q16" s="366">
        <f>P16/N16*100</f>
        <v>96.5529323787159</v>
      </c>
      <c r="R16" s="365">
        <v>86928</v>
      </c>
      <c r="S16" s="366">
        <f>R16/P16*100</f>
        <v>120.63057786151631</v>
      </c>
      <c r="T16" s="365">
        <f>W16/1000</f>
        <v>102464.191</v>
      </c>
      <c r="U16" s="366">
        <f>T16/R16*100</f>
        <v>117.87248182403829</v>
      </c>
      <c r="V16" s="367">
        <v>356369744</v>
      </c>
      <c r="W16" s="367">
        <f>V16-V14</f>
        <v>102464191</v>
      </c>
      <c r="X16" s="365"/>
      <c r="Y16" s="366"/>
    </row>
    <row r="17" spans="1:25" s="330" customFormat="1" ht="18">
      <c r="A17" s="380" t="s">
        <v>18</v>
      </c>
      <c r="B17" s="382">
        <v>63.060888001018334</v>
      </c>
      <c r="C17" s="382"/>
      <c r="D17" s="366">
        <v>66.1603637126261</v>
      </c>
      <c r="E17" s="383"/>
      <c r="F17" s="366">
        <v>66.71911804485997</v>
      </c>
      <c r="G17" s="366"/>
      <c r="H17" s="366">
        <v>64.67493320723469</v>
      </c>
      <c r="I17" s="366"/>
      <c r="J17" s="366">
        <v>68.78492783786693</v>
      </c>
      <c r="K17" s="366"/>
      <c r="L17" s="366">
        <v>59.58104070490946</v>
      </c>
      <c r="M17" s="366"/>
      <c r="N17" s="366">
        <f>N16/N14*100</f>
        <v>51.31365231899652</v>
      </c>
      <c r="O17" s="366"/>
      <c r="P17" s="366">
        <f>P16/P14*100</f>
        <v>54.995895188612785</v>
      </c>
      <c r="Q17" s="366"/>
      <c r="R17" s="366">
        <f>R16/R14*100</f>
        <v>71.00052355208445</v>
      </c>
      <c r="S17" s="366"/>
      <c r="T17" s="366">
        <f>T16/T14*100</f>
        <v>88.12960039780725</v>
      </c>
      <c r="U17" s="366"/>
      <c r="V17" s="384"/>
      <c r="W17" s="384"/>
      <c r="X17" s="366"/>
      <c r="Y17" s="366"/>
    </row>
    <row r="18" spans="1:25" ht="18">
      <c r="A18" s="378" t="s">
        <v>24</v>
      </c>
      <c r="B18" s="381">
        <v>3483.865</v>
      </c>
      <c r="C18" s="382"/>
      <c r="D18" s="365">
        <v>3446.238</v>
      </c>
      <c r="E18" s="383">
        <v>98.91996389067889</v>
      </c>
      <c r="F18" s="365">
        <v>5998.02</v>
      </c>
      <c r="G18" s="366">
        <v>174.04543737257848</v>
      </c>
      <c r="H18" s="365">
        <v>5439.837</v>
      </c>
      <c r="I18" s="366">
        <v>90.69387898006343</v>
      </c>
      <c r="J18" s="365">
        <v>5544.49</v>
      </c>
      <c r="K18" s="366">
        <v>101.92382602640481</v>
      </c>
      <c r="L18" s="365">
        <v>5879.53700000001</v>
      </c>
      <c r="M18" s="366">
        <v>106.04288221279164</v>
      </c>
      <c r="N18" s="365">
        <v>6453.802</v>
      </c>
      <c r="O18" s="366">
        <f>N18/L18*100</f>
        <v>109.76718064704735</v>
      </c>
      <c r="P18" s="365">
        <v>6054.813</v>
      </c>
      <c r="Q18" s="366">
        <f>P18/N18*100</f>
        <v>93.81776819307441</v>
      </c>
      <c r="R18" s="365">
        <v>7424.8</v>
      </c>
      <c r="S18" s="366">
        <f>R18/P18*100</f>
        <v>122.6264130700651</v>
      </c>
      <c r="T18" s="365">
        <f>W18/1000</f>
        <v>8605.701</v>
      </c>
      <c r="U18" s="366">
        <f>T18/R18*100</f>
        <v>115.90481898502316</v>
      </c>
      <c r="V18" s="367">
        <v>364975445</v>
      </c>
      <c r="W18" s="367">
        <f>V18-V16</f>
        <v>8605701</v>
      </c>
      <c r="X18" s="365"/>
      <c r="Y18" s="366"/>
    </row>
    <row r="19" spans="1:25" s="330" customFormat="1" ht="18">
      <c r="A19" s="380" t="s">
        <v>18</v>
      </c>
      <c r="B19" s="382">
        <v>10.218461815524977</v>
      </c>
      <c r="C19" s="382"/>
      <c r="D19" s="366">
        <v>8.033112974108287</v>
      </c>
      <c r="E19" s="383"/>
      <c r="F19" s="366">
        <v>12.099240471602535</v>
      </c>
      <c r="G19" s="369"/>
      <c r="H19" s="366">
        <v>10.617821118003402</v>
      </c>
      <c r="I19" s="369"/>
      <c r="J19" s="366">
        <v>9.908581045029878</v>
      </c>
      <c r="K19" s="366"/>
      <c r="L19" s="366">
        <v>8.963314001794435</v>
      </c>
      <c r="M19" s="366"/>
      <c r="N19" s="366">
        <f>N18/N16*100</f>
        <v>8.647266147382448</v>
      </c>
      <c r="O19" s="366"/>
      <c r="P19" s="366">
        <f>P18/P16*100</f>
        <v>8.40230525300733</v>
      </c>
      <c r="Q19" s="366"/>
      <c r="R19" s="366">
        <f>R18/R16*100</f>
        <v>8.541321553469539</v>
      </c>
      <c r="S19" s="366"/>
      <c r="T19" s="366">
        <f>T18/T16*100</f>
        <v>8.398740004691003</v>
      </c>
      <c r="U19" s="366"/>
      <c r="V19" s="384"/>
      <c r="W19" s="384"/>
      <c r="X19" s="366"/>
      <c r="Y19" s="366"/>
    </row>
    <row r="20" spans="1:25" ht="16.5" customHeight="1">
      <c r="A20" s="378" t="s">
        <v>8</v>
      </c>
      <c r="B20" s="368">
        <v>91642.63300000002</v>
      </c>
      <c r="C20" s="368">
        <v>0</v>
      </c>
      <c r="D20" s="368">
        <v>111189.704</v>
      </c>
      <c r="E20" s="385">
        <v>121.32966978371297</v>
      </c>
      <c r="F20" s="368">
        <v>129873.374</v>
      </c>
      <c r="G20" s="369">
        <v>116.80341733799382</v>
      </c>
      <c r="H20" s="368">
        <v>135889.208</v>
      </c>
      <c r="I20" s="369">
        <v>104.63207647165618</v>
      </c>
      <c r="J20" s="368">
        <v>142850.80599999998</v>
      </c>
      <c r="K20" s="369">
        <v>105.12299549203345</v>
      </c>
      <c r="L20" s="368">
        <f>L14+L16+L18</f>
        <v>181569.81300000002</v>
      </c>
      <c r="M20" s="369">
        <v>127.10450720173047</v>
      </c>
      <c r="N20" s="368">
        <f>N14+N16+N18</f>
        <v>226534.522</v>
      </c>
      <c r="O20" s="369">
        <f>N20/L20*100</f>
        <v>124.76441885193768</v>
      </c>
      <c r="P20" s="368">
        <f>P14+P16+P18</f>
        <v>209146.525</v>
      </c>
      <c r="Q20" s="369">
        <f>P20/N20*100</f>
        <v>92.32435001672725</v>
      </c>
      <c r="R20" s="365">
        <f>R14+R16+R18</f>
        <v>216785.69999999998</v>
      </c>
      <c r="S20" s="366">
        <f>R20/P20*100</f>
        <v>103.6525469404763</v>
      </c>
      <c r="T20" s="365">
        <f>T14+T16+T18</f>
        <v>227335.245</v>
      </c>
      <c r="U20" s="366">
        <f>T20/R20*100</f>
        <v>104.86634727290591</v>
      </c>
      <c r="V20" s="367"/>
      <c r="W20" s="367"/>
      <c r="X20" s="365"/>
      <c r="Y20" s="366"/>
    </row>
    <row r="21" spans="1:25" s="330" customFormat="1" ht="18">
      <c r="A21" s="380" t="s">
        <v>18</v>
      </c>
      <c r="B21" s="366">
        <v>291.56107028344724</v>
      </c>
      <c r="C21" s="382"/>
      <c r="D21" s="366">
        <v>258.14997473866106</v>
      </c>
      <c r="E21" s="383"/>
      <c r="F21" s="366">
        <v>233.3233247826787</v>
      </c>
      <c r="G21" s="369"/>
      <c r="H21" s="366">
        <v>194.506497040096</v>
      </c>
      <c r="I21" s="369"/>
      <c r="J21" s="366">
        <v>166.93859253739035</v>
      </c>
      <c r="K21" s="366"/>
      <c r="L21" s="366">
        <v>234.89248615588943</v>
      </c>
      <c r="M21" s="366"/>
      <c r="N21" s="366">
        <f>N20/N12*100</f>
        <v>312.3065529893322</v>
      </c>
      <c r="O21" s="366"/>
      <c r="P21" s="366">
        <f>P20/P12*100</f>
        <v>212.30193468694245</v>
      </c>
      <c r="Q21" s="366"/>
      <c r="R21" s="366">
        <f>R20/R12*100</f>
        <v>173.58867819676868</v>
      </c>
      <c r="S21" s="366"/>
      <c r="T21" s="366">
        <f>T20/T12*100</f>
        <v>165.1663140565038</v>
      </c>
      <c r="U21" s="366"/>
      <c r="V21" s="384"/>
      <c r="W21" s="384"/>
      <c r="X21" s="366"/>
      <c r="Y21" s="366"/>
    </row>
    <row r="22" spans="1:25" ht="18" customHeight="1">
      <c r="A22" s="378" t="s">
        <v>25</v>
      </c>
      <c r="B22" s="368">
        <v>123074.34400000001</v>
      </c>
      <c r="C22" s="368">
        <v>0</v>
      </c>
      <c r="D22" s="368">
        <v>154261.451</v>
      </c>
      <c r="E22" s="385">
        <v>125.3400554383617</v>
      </c>
      <c r="F22" s="368">
        <v>185535.77899999998</v>
      </c>
      <c r="G22" s="369">
        <v>120.27358604321697</v>
      </c>
      <c r="H22" s="368">
        <v>205752.79100000003</v>
      </c>
      <c r="I22" s="369">
        <v>110.89655704628272</v>
      </c>
      <c r="J22" s="368">
        <v>228421.67599999998</v>
      </c>
      <c r="K22" s="369">
        <v>111.01753462970035</v>
      </c>
      <c r="L22" s="368">
        <f>L20+L12</f>
        <v>258868.928</v>
      </c>
      <c r="M22" s="369">
        <v>113.32940574343743</v>
      </c>
      <c r="N22" s="368">
        <f>N20+N12</f>
        <v>299070.471</v>
      </c>
      <c r="O22" s="369">
        <f>N22/L22*100</f>
        <v>115.5296903767454</v>
      </c>
      <c r="P22" s="368">
        <f>P20+P12</f>
        <v>307660.241</v>
      </c>
      <c r="Q22" s="369">
        <f>P22/N22*100</f>
        <v>102.8721558404875</v>
      </c>
      <c r="R22" s="370">
        <f>R20+R12</f>
        <v>341670.39999999997</v>
      </c>
      <c r="S22" s="369">
        <f>R22/P22*100</f>
        <v>111.0544537342412</v>
      </c>
      <c r="T22" s="370">
        <f>T20+T12</f>
        <v>364975.445</v>
      </c>
      <c r="U22" s="369">
        <f>T22/R22*100</f>
        <v>106.82091424952236</v>
      </c>
      <c r="V22" s="367"/>
      <c r="W22" s="367"/>
      <c r="X22" s="370"/>
      <c r="Y22" s="369"/>
    </row>
    <row r="23" spans="1:25" s="330" customFormat="1" ht="18">
      <c r="A23" s="380" t="s">
        <v>36</v>
      </c>
      <c r="B23" s="382"/>
      <c r="C23" s="382"/>
      <c r="D23" s="366">
        <v>110.46441011038166</v>
      </c>
      <c r="E23" s="383"/>
      <c r="F23" s="366">
        <v>109.60008992208499</v>
      </c>
      <c r="G23" s="369"/>
      <c r="H23" s="366">
        <v>102.76537806207955</v>
      </c>
      <c r="I23" s="369"/>
      <c r="J23" s="366">
        <v>105.75474270798806</v>
      </c>
      <c r="K23" s="369"/>
      <c r="L23" s="366">
        <v>108.26259244660802</v>
      </c>
      <c r="M23" s="369"/>
      <c r="N23" s="366">
        <f>N22/L42*100</f>
        <v>107.81072727051126</v>
      </c>
      <c r="O23" s="369"/>
      <c r="P23" s="366">
        <f>P22/N42*100</f>
        <v>97.34737502040657</v>
      </c>
      <c r="Q23" s="369"/>
      <c r="R23" s="366">
        <f>R22/P42*100</f>
        <v>104.51055488992405</v>
      </c>
      <c r="S23" s="366"/>
      <c r="T23" s="366">
        <f>T22/R42*100</f>
        <v>98.44217454783008</v>
      </c>
      <c r="U23" s="366"/>
      <c r="V23" s="384"/>
      <c r="W23" s="384"/>
      <c r="X23" s="366"/>
      <c r="Y23" s="366"/>
    </row>
    <row r="24" spans="1:25" ht="18">
      <c r="A24" s="378" t="s">
        <v>26</v>
      </c>
      <c r="B24" s="381">
        <v>38359.033</v>
      </c>
      <c r="C24" s="382"/>
      <c r="D24" s="365">
        <v>54392.826</v>
      </c>
      <c r="E24" s="383">
        <v>141.79926277077942</v>
      </c>
      <c r="F24" s="365">
        <v>63266.913</v>
      </c>
      <c r="G24" s="366">
        <v>116.31481144222953</v>
      </c>
      <c r="H24" s="365">
        <v>51359.746</v>
      </c>
      <c r="I24" s="366">
        <v>81.17947211996893</v>
      </c>
      <c r="J24" s="365">
        <v>59094.818</v>
      </c>
      <c r="K24" s="366">
        <v>115.06057292417296</v>
      </c>
      <c r="L24" s="365">
        <v>98231.99</v>
      </c>
      <c r="M24" s="366">
        <v>166.22775621375126</v>
      </c>
      <c r="N24" s="365">
        <v>117589.517</v>
      </c>
      <c r="O24" s="366">
        <f>N24/L24*100</f>
        <v>119.7059298096272</v>
      </c>
      <c r="P24" s="365">
        <v>123545.2</v>
      </c>
      <c r="Q24" s="366">
        <f aca="true" t="shared" si="0" ref="Q24:Q44">P24/N24*100</f>
        <v>105.06480777533935</v>
      </c>
      <c r="R24" s="365">
        <v>106454.2</v>
      </c>
      <c r="S24" s="366">
        <f>R24/P24*100</f>
        <v>86.16619666324551</v>
      </c>
      <c r="T24" s="365">
        <v>80742.236</v>
      </c>
      <c r="U24" s="366">
        <f>T24/R24*100</f>
        <v>75.84692384142664</v>
      </c>
      <c r="V24" s="386"/>
      <c r="W24" s="367"/>
      <c r="X24" s="365"/>
      <c r="Y24" s="366"/>
    </row>
    <row r="25" spans="1:25" s="330" customFormat="1" ht="18">
      <c r="A25" s="380" t="s">
        <v>18</v>
      </c>
      <c r="B25" s="382">
        <v>1101.048203647386</v>
      </c>
      <c r="C25" s="382"/>
      <c r="D25" s="382">
        <v>1578.3247123384979</v>
      </c>
      <c r="E25" s="383"/>
      <c r="F25" s="366">
        <v>1054.7966328888533</v>
      </c>
      <c r="G25" s="366"/>
      <c r="H25" s="366">
        <v>944.1412674681244</v>
      </c>
      <c r="I25" s="366"/>
      <c r="J25" s="366">
        <v>1065.8296434838912</v>
      </c>
      <c r="K25" s="366"/>
      <c r="L25" s="366">
        <v>1670.7436316839207</v>
      </c>
      <c r="M25" s="366"/>
      <c r="N25" s="366">
        <f>N24/N18*100</f>
        <v>1822.0192841366998</v>
      </c>
      <c r="O25" s="366"/>
      <c r="P25" s="366">
        <f>P24/P18*100</f>
        <v>2040.44617067447</v>
      </c>
      <c r="Q25" s="366"/>
      <c r="R25" s="366">
        <f>R24/R18*100</f>
        <v>1433.7652192651653</v>
      </c>
      <c r="S25" s="366"/>
      <c r="T25" s="366">
        <f>T24/T18*100</f>
        <v>938.2412426367127</v>
      </c>
      <c r="U25" s="366"/>
      <c r="V25" s="384"/>
      <c r="W25" s="384"/>
      <c r="X25" s="366"/>
      <c r="Y25" s="366"/>
    </row>
    <row r="26" spans="1:25" ht="18">
      <c r="A26" s="378" t="s">
        <v>27</v>
      </c>
      <c r="B26" s="381">
        <v>25843.223</v>
      </c>
      <c r="C26" s="382"/>
      <c r="D26" s="365">
        <v>25652.09</v>
      </c>
      <c r="E26" s="383">
        <v>99.26041345539602</v>
      </c>
      <c r="F26" s="365">
        <v>29727.305</v>
      </c>
      <c r="G26" s="366">
        <v>115.88648332358105</v>
      </c>
      <c r="H26" s="365">
        <v>51005.36</v>
      </c>
      <c r="I26" s="366">
        <v>171.57747733943592</v>
      </c>
      <c r="J26" s="365">
        <v>54292.548</v>
      </c>
      <c r="K26" s="366">
        <v>106.44478933194472</v>
      </c>
      <c r="L26" s="365">
        <v>33591.537</v>
      </c>
      <c r="M26" s="366">
        <v>61.87135847814693</v>
      </c>
      <c r="N26" s="372">
        <v>34083.902</v>
      </c>
      <c r="O26" s="366">
        <f>N26/L26*100</f>
        <v>101.46574120737614</v>
      </c>
      <c r="P26" s="372">
        <v>32599.6</v>
      </c>
      <c r="Q26" s="366">
        <f t="shared" si="0"/>
        <v>95.64515236547739</v>
      </c>
      <c r="R26" s="365">
        <v>70017.9</v>
      </c>
      <c r="S26" s="366">
        <f>R26/P26*100</f>
        <v>214.78146971128479</v>
      </c>
      <c r="T26" s="365">
        <v>106181.067</v>
      </c>
      <c r="U26" s="366">
        <f>T26/R26*100</f>
        <v>151.64845989382715</v>
      </c>
      <c r="V26" s="367"/>
      <c r="W26" s="367"/>
      <c r="X26" s="365"/>
      <c r="Y26" s="366"/>
    </row>
    <row r="27" spans="1:25" s="330" customFormat="1" ht="18">
      <c r="A27" s="380" t="s">
        <v>18</v>
      </c>
      <c r="B27" s="382">
        <v>67.37193557512255</v>
      </c>
      <c r="C27" s="382"/>
      <c r="D27" s="382">
        <v>47.16079653592553</v>
      </c>
      <c r="E27" s="383"/>
      <c r="F27" s="366">
        <v>46.98712737888761</v>
      </c>
      <c r="G27" s="366"/>
      <c r="H27" s="366">
        <v>99.3099926934997</v>
      </c>
      <c r="I27" s="366"/>
      <c r="J27" s="366">
        <v>91.87361910480882</v>
      </c>
      <c r="K27" s="366"/>
      <c r="L27" s="366">
        <v>34.19612796198061</v>
      </c>
      <c r="M27" s="366"/>
      <c r="N27" s="366">
        <f>N26/N24*100</f>
        <v>28.985493664371457</v>
      </c>
      <c r="O27" s="366"/>
      <c r="P27" s="366">
        <f>P26/P24*100</f>
        <v>26.3867798991786</v>
      </c>
      <c r="Q27" s="366"/>
      <c r="R27" s="366">
        <f>R26/R24*100</f>
        <v>65.77279243092335</v>
      </c>
      <c r="S27" s="366"/>
      <c r="T27" s="366">
        <f>T26/T24*100</f>
        <v>131.50622556452362</v>
      </c>
      <c r="U27" s="366"/>
      <c r="V27" s="384"/>
      <c r="W27" s="384"/>
      <c r="X27" s="366"/>
      <c r="Y27" s="366"/>
    </row>
    <row r="28" spans="1:25" ht="18">
      <c r="A28" s="378" t="s">
        <v>28</v>
      </c>
      <c r="B28" s="381">
        <v>2447.896</v>
      </c>
      <c r="C28" s="382"/>
      <c r="D28" s="365">
        <v>2906.053</v>
      </c>
      <c r="E28" s="383">
        <v>118.71635886491909</v>
      </c>
      <c r="F28" s="365">
        <v>5543.452</v>
      </c>
      <c r="G28" s="366">
        <v>190.75536475074614</v>
      </c>
      <c r="H28" s="365">
        <v>4286.344</v>
      </c>
      <c r="I28" s="366">
        <v>77.32265021867241</v>
      </c>
      <c r="J28" s="365">
        <v>4978.864</v>
      </c>
      <c r="K28" s="366">
        <v>116.15642608246092</v>
      </c>
      <c r="L28" s="365">
        <v>4678.863</v>
      </c>
      <c r="M28" s="366">
        <v>93.97450904463369</v>
      </c>
      <c r="N28" s="372">
        <v>6024.594</v>
      </c>
      <c r="O28" s="366">
        <f>N28/L28*100</f>
        <v>128.76192356989293</v>
      </c>
      <c r="P28" s="372">
        <v>5146.6</v>
      </c>
      <c r="Q28" s="366">
        <f t="shared" si="0"/>
        <v>85.42650342911074</v>
      </c>
      <c r="R28" s="365">
        <v>7825.3</v>
      </c>
      <c r="S28" s="366">
        <f>R28/P28*100</f>
        <v>152.0479539890413</v>
      </c>
      <c r="T28" s="365">
        <v>7334.818</v>
      </c>
      <c r="U28" s="366">
        <f>T28/R28*100</f>
        <v>93.73209972780596</v>
      </c>
      <c r="V28" s="367"/>
      <c r="W28" s="367"/>
      <c r="X28" s="365"/>
      <c r="Y28" s="366"/>
    </row>
    <row r="29" spans="1:25" s="330" customFormat="1" ht="18">
      <c r="A29" s="380" t="s">
        <v>18</v>
      </c>
      <c r="B29" s="382">
        <v>9.472100287181673</v>
      </c>
      <c r="C29" s="382" t="e">
        <v>#DIV/0!</v>
      </c>
      <c r="D29" s="382">
        <v>11.32871824479019</v>
      </c>
      <c r="E29" s="383"/>
      <c r="F29" s="366">
        <v>18.647677614906566</v>
      </c>
      <c r="G29" s="369"/>
      <c r="H29" s="366">
        <v>8.403712864687163</v>
      </c>
      <c r="I29" s="369"/>
      <c r="J29" s="366">
        <v>9.17043716570458</v>
      </c>
      <c r="K29" s="366"/>
      <c r="L29" s="366">
        <v>13.928695790252203</v>
      </c>
      <c r="M29" s="366"/>
      <c r="N29" s="366">
        <f>N28/N26*100</f>
        <v>17.67577550246448</v>
      </c>
      <c r="O29" s="366"/>
      <c r="P29" s="366">
        <f>P28/P26*100</f>
        <v>15.787310273745693</v>
      </c>
      <c r="Q29" s="369"/>
      <c r="R29" s="366">
        <f>R28/R26*100</f>
        <v>11.176142100805652</v>
      </c>
      <c r="S29" s="366"/>
      <c r="T29" s="366">
        <f>T28/T26*100</f>
        <v>6.907839794075531</v>
      </c>
      <c r="U29" s="366"/>
      <c r="V29" s="384"/>
      <c r="W29" s="384"/>
      <c r="X29" s="366"/>
      <c r="Y29" s="366"/>
    </row>
    <row r="30" spans="1:25" ht="18" customHeight="1">
      <c r="A30" s="378" t="s">
        <v>10</v>
      </c>
      <c r="B30" s="368">
        <v>66650.152</v>
      </c>
      <c r="C30" s="368">
        <v>0</v>
      </c>
      <c r="D30" s="368">
        <v>82950.969</v>
      </c>
      <c r="E30" s="385">
        <v>124.45728405840694</v>
      </c>
      <c r="F30" s="368">
        <v>98537.67</v>
      </c>
      <c r="G30" s="369">
        <v>118.79025789318989</v>
      </c>
      <c r="H30" s="368">
        <v>106651.45</v>
      </c>
      <c r="I30" s="369">
        <v>108.23419104592182</v>
      </c>
      <c r="J30" s="368">
        <v>118366.23</v>
      </c>
      <c r="K30" s="369">
        <v>110.98417321095964</v>
      </c>
      <c r="L30" s="368">
        <f>L24+L26+L28</f>
        <v>136502.39</v>
      </c>
      <c r="M30" s="369">
        <v>115.32207285811165</v>
      </c>
      <c r="N30" s="370">
        <f>N24+N26+N28</f>
        <v>157698.013</v>
      </c>
      <c r="O30" s="369">
        <f>N30/L30*100</f>
        <v>115.52765706153569</v>
      </c>
      <c r="P30" s="370">
        <v>161291.4</v>
      </c>
      <c r="Q30" s="369">
        <f t="shared" si="0"/>
        <v>102.27865077792704</v>
      </c>
      <c r="R30" s="370">
        <f>R24+R26+R28</f>
        <v>184297.39999999997</v>
      </c>
      <c r="S30" s="369">
        <f>R30/P30*100</f>
        <v>114.26362471898686</v>
      </c>
      <c r="T30" s="370">
        <f>T24+T26+T28</f>
        <v>194258.121</v>
      </c>
      <c r="U30" s="369">
        <f>T30/R30*100</f>
        <v>105.40469968648503</v>
      </c>
      <c r="V30" s="367"/>
      <c r="W30" s="367"/>
      <c r="X30" s="370"/>
      <c r="Y30" s="369"/>
    </row>
    <row r="31" spans="1:25" ht="18" hidden="1">
      <c r="A31" s="379" t="s">
        <v>18</v>
      </c>
      <c r="B31" s="382">
        <v>72.72832503623067</v>
      </c>
      <c r="C31" s="382" t="e">
        <v>#DIV/0!</v>
      </c>
      <c r="D31" s="382">
        <v>74.60310263979117</v>
      </c>
      <c r="E31" s="383"/>
      <c r="F31" s="366">
        <v>75.87211062985088</v>
      </c>
      <c r="G31" s="369"/>
      <c r="H31" s="366">
        <v>78.48412068160702</v>
      </c>
      <c r="I31" s="369"/>
      <c r="J31" s="366">
        <v>82.86003650549932</v>
      </c>
      <c r="K31" s="365"/>
      <c r="L31" s="366">
        <v>75.17901117186257</v>
      </c>
      <c r="M31" s="365"/>
      <c r="N31" s="366">
        <f>N30/N20*100</f>
        <v>69.6132366968775</v>
      </c>
      <c r="O31" s="365"/>
      <c r="P31" s="366"/>
      <c r="Q31" s="369">
        <f t="shared" si="0"/>
        <v>0</v>
      </c>
      <c r="R31" s="370"/>
      <c r="S31" s="369" t="e">
        <f>R31/P31*100</f>
        <v>#DIV/0!</v>
      </c>
      <c r="T31" s="370"/>
      <c r="U31" s="369" t="e">
        <f>T31/R31*100</f>
        <v>#DIV/0!</v>
      </c>
      <c r="V31" s="367"/>
      <c r="W31" s="367"/>
      <c r="X31" s="370"/>
      <c r="Y31" s="369"/>
    </row>
    <row r="32" spans="1:25" ht="18" customHeight="1">
      <c r="A32" s="378" t="s">
        <v>29</v>
      </c>
      <c r="B32" s="368">
        <v>189724.496</v>
      </c>
      <c r="C32" s="368">
        <v>0</v>
      </c>
      <c r="D32" s="368">
        <v>237212.42</v>
      </c>
      <c r="E32" s="385">
        <v>125.02993814778665</v>
      </c>
      <c r="F32" s="368">
        <v>284073.44899999996</v>
      </c>
      <c r="G32" s="369">
        <v>119.75488003537083</v>
      </c>
      <c r="H32" s="368">
        <v>312404.24100000004</v>
      </c>
      <c r="I32" s="369">
        <v>109.97305172297185</v>
      </c>
      <c r="J32" s="368">
        <v>346787.90599999996</v>
      </c>
      <c r="K32" s="369">
        <v>111.0061453999275</v>
      </c>
      <c r="L32" s="368">
        <f>L22+L30</f>
        <v>395371.318</v>
      </c>
      <c r="M32" s="369">
        <v>114.00954622679376</v>
      </c>
      <c r="N32" s="370">
        <f>N30+N22</f>
        <v>456768.48400000005</v>
      </c>
      <c r="O32" s="369">
        <f>N32/L32*100</f>
        <v>115.52898837239378</v>
      </c>
      <c r="P32" s="370">
        <v>468951.7</v>
      </c>
      <c r="Q32" s="369">
        <f t="shared" si="0"/>
        <v>102.66726283155734</v>
      </c>
      <c r="R32" s="370">
        <f>R22+R30</f>
        <v>525967.7999999999</v>
      </c>
      <c r="S32" s="369">
        <f>R32/P32*100</f>
        <v>112.15820307293905</v>
      </c>
      <c r="T32" s="370">
        <f>T22+T30</f>
        <v>559233.566</v>
      </c>
      <c r="U32" s="369">
        <f>T32/R32*100</f>
        <v>106.32467729013071</v>
      </c>
      <c r="V32" s="371"/>
      <c r="W32" s="367"/>
      <c r="X32" s="370"/>
      <c r="Y32" s="369"/>
    </row>
    <row r="33" spans="1:25" s="330" customFormat="1" ht="18">
      <c r="A33" s="380" t="s">
        <v>18</v>
      </c>
      <c r="B33" s="382"/>
      <c r="C33" s="382"/>
      <c r="D33" s="366">
        <v>125.02993814778665</v>
      </c>
      <c r="E33" s="383"/>
      <c r="F33" s="366"/>
      <c r="G33" s="369"/>
      <c r="H33" s="382">
        <v>109.97305172297185</v>
      </c>
      <c r="I33" s="369"/>
      <c r="J33" s="382">
        <v>111.0061453999275</v>
      </c>
      <c r="K33" s="366"/>
      <c r="L33" s="382">
        <v>114.00954622679376</v>
      </c>
      <c r="M33" s="366"/>
      <c r="N33" s="366">
        <f>N32/N22*100</f>
        <v>152.72938263436916</v>
      </c>
      <c r="O33" s="366"/>
      <c r="P33" s="366">
        <f>P32/P22*100</f>
        <v>152.42518775768625</v>
      </c>
      <c r="Q33" s="369"/>
      <c r="R33" s="366">
        <f>R32/R22*100</f>
        <v>153.94011304461844</v>
      </c>
      <c r="S33" s="366"/>
      <c r="T33" s="366">
        <f>T32/T22*100</f>
        <v>153.2249836697918</v>
      </c>
      <c r="U33" s="366"/>
      <c r="V33" s="384"/>
      <c r="W33" s="384"/>
      <c r="X33" s="366"/>
      <c r="Y33" s="366"/>
    </row>
    <row r="34" spans="1:25" ht="18">
      <c r="A34" s="378" t="s">
        <v>30</v>
      </c>
      <c r="B34" s="381">
        <v>40811.268</v>
      </c>
      <c r="C34" s="382"/>
      <c r="D34" s="365">
        <v>53557.544</v>
      </c>
      <c r="E34" s="383">
        <v>131.23224693729193</v>
      </c>
      <c r="F34" s="365">
        <v>43811.228</v>
      </c>
      <c r="G34" s="366">
        <v>81.80216030817246</v>
      </c>
      <c r="H34" s="365">
        <v>46289.592</v>
      </c>
      <c r="I34" s="366">
        <v>105.65691516339145</v>
      </c>
      <c r="J34" s="365">
        <v>65566.898</v>
      </c>
      <c r="K34" s="366">
        <v>141.645011690749</v>
      </c>
      <c r="L34" s="365">
        <v>97838.871</v>
      </c>
      <c r="M34" s="366">
        <f>L34/J34*100</f>
        <v>149.2199173430471</v>
      </c>
      <c r="N34" s="365">
        <v>117292.566</v>
      </c>
      <c r="O34" s="366">
        <f>N34/L34*100</f>
        <v>119.88340094398677</v>
      </c>
      <c r="P34" s="365">
        <v>122714.5</v>
      </c>
      <c r="Q34" s="366">
        <f t="shared" si="0"/>
        <v>104.6225725848644</v>
      </c>
      <c r="R34" s="365">
        <v>87171</v>
      </c>
      <c r="S34" s="366">
        <f>R34/P34*100</f>
        <v>71.03561518809921</v>
      </c>
      <c r="T34" s="365">
        <v>123805.811</v>
      </c>
      <c r="U34" s="366">
        <f>T34/R34*100</f>
        <v>142.02637459705636</v>
      </c>
      <c r="V34" s="367"/>
      <c r="W34" s="367"/>
      <c r="X34" s="365"/>
      <c r="Y34" s="366"/>
    </row>
    <row r="35" spans="1:25" s="330" customFormat="1" ht="18">
      <c r="A35" s="380" t="s">
        <v>18</v>
      </c>
      <c r="B35" s="382">
        <v>1667.197789448571</v>
      </c>
      <c r="C35" s="382" t="e">
        <v>#DIV/0!</v>
      </c>
      <c r="D35" s="382">
        <v>1842.9651489494513</v>
      </c>
      <c r="E35" s="382"/>
      <c r="F35" s="382">
        <v>790.3239353384859</v>
      </c>
      <c r="G35" s="366"/>
      <c r="H35" s="382">
        <v>1079.9318020205562</v>
      </c>
      <c r="I35" s="366"/>
      <c r="J35" s="382">
        <v>1316.9047798855322</v>
      </c>
      <c r="K35" s="366"/>
      <c r="L35" s="366">
        <f>L34/L28*100</f>
        <v>2091.0821924044367</v>
      </c>
      <c r="M35" s="366"/>
      <c r="N35" s="366">
        <f>N34/N28*100</f>
        <v>1946.8957742214664</v>
      </c>
      <c r="O35" s="366"/>
      <c r="P35" s="366">
        <f>P34/P28*100</f>
        <v>2384.379979015272</v>
      </c>
      <c r="Q35" s="366"/>
      <c r="R35" s="366">
        <f>R34/R28*100</f>
        <v>1113.9636819035693</v>
      </c>
      <c r="S35" s="366"/>
      <c r="T35" s="366">
        <f>T34/T28*100</f>
        <v>1687.9193321497546</v>
      </c>
      <c r="U35" s="366"/>
      <c r="V35" s="384"/>
      <c r="W35" s="384"/>
      <c r="X35" s="366"/>
      <c r="Y35" s="366"/>
    </row>
    <row r="36" spans="1:25" ht="18">
      <c r="A36" s="378" t="s">
        <v>31</v>
      </c>
      <c r="B36" s="381">
        <v>22986.164</v>
      </c>
      <c r="C36" s="382"/>
      <c r="D36" s="365">
        <v>25086.524</v>
      </c>
      <c r="E36" s="383">
        <v>109.13749680024907</v>
      </c>
      <c r="F36" s="365">
        <v>49212.4</v>
      </c>
      <c r="G36" s="366">
        <v>196.1706611884532</v>
      </c>
      <c r="H36" s="365">
        <v>55581.551</v>
      </c>
      <c r="I36" s="366">
        <v>112.94216701481741</v>
      </c>
      <c r="J36" s="365">
        <v>47489.784</v>
      </c>
      <c r="K36" s="366">
        <v>85.44163152266118</v>
      </c>
      <c r="L36" s="365">
        <v>33961.927</v>
      </c>
      <c r="M36" s="366">
        <f>L36/J36*100</f>
        <v>71.51417450119378</v>
      </c>
      <c r="N36" s="365">
        <v>30892.922</v>
      </c>
      <c r="O36" s="366">
        <f>N36/L36*100</f>
        <v>90.96339556939745</v>
      </c>
      <c r="P36" s="365">
        <v>32388.5</v>
      </c>
      <c r="Q36" s="366">
        <f t="shared" si="0"/>
        <v>104.84116717738776</v>
      </c>
      <c r="R36" s="365">
        <v>85865</v>
      </c>
      <c r="S36" s="366">
        <f>R36/P36*100</f>
        <v>265.10952961699365</v>
      </c>
      <c r="T36" s="365">
        <v>66199.964</v>
      </c>
      <c r="U36" s="366">
        <f>T36/R36*100</f>
        <v>77.09772782856811</v>
      </c>
      <c r="V36" s="367"/>
      <c r="W36" s="367"/>
      <c r="X36" s="365"/>
      <c r="Y36" s="366"/>
    </row>
    <row r="37" spans="1:25" s="330" customFormat="1" ht="18">
      <c r="A37" s="380" t="s">
        <v>18</v>
      </c>
      <c r="B37" s="382">
        <v>56.323082144862546</v>
      </c>
      <c r="C37" s="382" t="e">
        <v>#DIV/0!</v>
      </c>
      <c r="D37" s="382">
        <v>46.840318144536276</v>
      </c>
      <c r="E37" s="383"/>
      <c r="F37" s="366">
        <v>112.32828260371977</v>
      </c>
      <c r="G37" s="366"/>
      <c r="H37" s="366">
        <v>120.07353834529371</v>
      </c>
      <c r="I37" s="366"/>
      <c r="J37" s="366">
        <v>72.42951161117917</v>
      </c>
      <c r="K37" s="366"/>
      <c r="L37" s="366">
        <f>L36/L34*100</f>
        <v>34.712100265343416</v>
      </c>
      <c r="M37" s="366"/>
      <c r="N37" s="366">
        <f>N36/N34*100</f>
        <v>26.33834611479128</v>
      </c>
      <c r="O37" s="366"/>
      <c r="P37" s="366">
        <f>P36/P34*100</f>
        <v>26.393376495850124</v>
      </c>
      <c r="Q37" s="366"/>
      <c r="R37" s="366">
        <f>R36/R34*100</f>
        <v>98.50179532183869</v>
      </c>
      <c r="S37" s="366"/>
      <c r="T37" s="366">
        <f>T36/T34*100</f>
        <v>53.47080517892654</v>
      </c>
      <c r="U37" s="366"/>
      <c r="V37" s="384"/>
      <c r="W37" s="384"/>
      <c r="X37" s="366"/>
      <c r="Y37" s="366"/>
    </row>
    <row r="38" spans="1:25" ht="18">
      <c r="A38" s="378" t="s">
        <v>32</v>
      </c>
      <c r="B38" s="381">
        <v>9200.517</v>
      </c>
      <c r="C38" s="382"/>
      <c r="D38" s="365">
        <v>7689.294</v>
      </c>
      <c r="E38" s="383">
        <v>83.5745860803257</v>
      </c>
      <c r="F38" s="365">
        <v>8654.762</v>
      </c>
      <c r="G38" s="366">
        <v>112.55600319093016</v>
      </c>
      <c r="H38" s="365">
        <v>7469.305</v>
      </c>
      <c r="I38" s="366">
        <v>86.30283536393028</v>
      </c>
      <c r="J38" s="365">
        <v>7689.16000000003</v>
      </c>
      <c r="K38" s="366">
        <v>102.94344654556254</v>
      </c>
      <c r="L38" s="365">
        <v>9100.071</v>
      </c>
      <c r="M38" s="366">
        <f>L38/J38*100</f>
        <v>118.34935155465571</v>
      </c>
      <c r="N38" s="365">
        <v>10160.194</v>
      </c>
      <c r="O38" s="366">
        <f>N38/L38*100</f>
        <v>111.64961240412299</v>
      </c>
      <c r="P38" s="365">
        <v>10529.9</v>
      </c>
      <c r="Q38" s="366">
        <f t="shared" si="0"/>
        <v>103.63876910224351</v>
      </c>
      <c r="R38" s="365">
        <v>13417.7</v>
      </c>
      <c r="S38" s="366">
        <f>R38/P38*100</f>
        <v>127.42476186858376</v>
      </c>
      <c r="T38" s="365">
        <v>15304.228</v>
      </c>
      <c r="U38" s="366">
        <f>T38/R38*100</f>
        <v>114.05999537923786</v>
      </c>
      <c r="V38" s="367"/>
      <c r="W38" s="367"/>
      <c r="X38" s="365"/>
      <c r="Y38" s="366"/>
    </row>
    <row r="39" spans="1:25" s="330" customFormat="1" ht="18">
      <c r="A39" s="380" t="s">
        <v>18</v>
      </c>
      <c r="B39" s="382">
        <v>40.02632627175199</v>
      </c>
      <c r="C39" s="382" t="e">
        <v>#DIV/0!</v>
      </c>
      <c r="D39" s="382">
        <v>30.651093790435052</v>
      </c>
      <c r="E39" s="383"/>
      <c r="F39" s="366">
        <v>17.586547292958684</v>
      </c>
      <c r="G39" s="366"/>
      <c r="H39" s="366">
        <v>13.438460902251542</v>
      </c>
      <c r="I39" s="369"/>
      <c r="J39" s="366">
        <v>16.191187561518557</v>
      </c>
      <c r="K39" s="369"/>
      <c r="L39" s="366">
        <f>L38/L36*100</f>
        <v>26.79491949912029</v>
      </c>
      <c r="M39" s="369"/>
      <c r="N39" s="366">
        <f>N38/N36*100</f>
        <v>32.888420201883136</v>
      </c>
      <c r="O39" s="369"/>
      <c r="P39" s="366">
        <f>P38/P36*100</f>
        <v>32.511230838106115</v>
      </c>
      <c r="Q39" s="366"/>
      <c r="R39" s="366">
        <f>R38/R36*100</f>
        <v>15.626506725674025</v>
      </c>
      <c r="S39" s="366"/>
      <c r="T39" s="366">
        <f>T38/T36*100</f>
        <v>23.11818175611092</v>
      </c>
      <c r="U39" s="366"/>
      <c r="V39" s="384"/>
      <c r="W39" s="384"/>
      <c r="X39" s="366"/>
      <c r="Y39" s="366"/>
    </row>
    <row r="40" spans="1:25" ht="18" customHeight="1">
      <c r="A40" s="378" t="s">
        <v>33</v>
      </c>
      <c r="B40" s="368">
        <v>72997.949</v>
      </c>
      <c r="C40" s="368">
        <v>0</v>
      </c>
      <c r="D40" s="368">
        <v>86333.362</v>
      </c>
      <c r="E40" s="385">
        <v>118.26820230250578</v>
      </c>
      <c r="F40" s="368">
        <v>101678.39</v>
      </c>
      <c r="G40" s="369">
        <v>117.7741578047198</v>
      </c>
      <c r="H40" s="368">
        <v>109340.448</v>
      </c>
      <c r="I40" s="369">
        <v>107.53558155277636</v>
      </c>
      <c r="J40" s="368">
        <v>120745.84200000003</v>
      </c>
      <c r="K40" s="369">
        <v>110.43108402116665</v>
      </c>
      <c r="L40" s="370">
        <f>L34+L36+L38</f>
        <v>140900.869</v>
      </c>
      <c r="M40" s="369">
        <f>L40/J40*100</f>
        <v>116.69210853654073</v>
      </c>
      <c r="N40" s="370">
        <f>N34+N36+N38</f>
        <v>158345.682</v>
      </c>
      <c r="O40" s="369">
        <f>N40/L40*100</f>
        <v>112.38091228521805</v>
      </c>
      <c r="P40" s="370">
        <f>P38+P36+P34</f>
        <v>165632.9</v>
      </c>
      <c r="Q40" s="369">
        <f t="shared" si="0"/>
        <v>104.60209454906386</v>
      </c>
      <c r="R40" s="370">
        <f>R38+R36+R34</f>
        <v>186453.7</v>
      </c>
      <c r="S40" s="366">
        <f>R40/P40*100</f>
        <v>112.57044946988191</v>
      </c>
      <c r="T40" s="370">
        <f>T38+T36+T34</f>
        <v>205310.00300000003</v>
      </c>
      <c r="U40" s="366">
        <f>T40/R40*100</f>
        <v>110.11312888937039</v>
      </c>
      <c r="V40" s="367"/>
      <c r="W40" s="367"/>
      <c r="X40" s="370"/>
      <c r="Y40" s="366"/>
    </row>
    <row r="41" spans="1:25" s="330" customFormat="1" ht="18">
      <c r="A41" s="380" t="s">
        <v>18</v>
      </c>
      <c r="B41" s="382">
        <v>109.52405479885476</v>
      </c>
      <c r="C41" s="382" t="e">
        <v>#DIV/0!</v>
      </c>
      <c r="D41" s="382">
        <v>104.07758105875773</v>
      </c>
      <c r="E41" s="383"/>
      <c r="F41" s="382">
        <v>103.18732927214536</v>
      </c>
      <c r="G41" s="369"/>
      <c r="H41" s="382">
        <v>102.52129530353315</v>
      </c>
      <c r="I41" s="369"/>
      <c r="J41" s="382">
        <v>102.01038083243846</v>
      </c>
      <c r="K41" s="369"/>
      <c r="L41" s="366">
        <f>L40/L30*100</f>
        <v>103.22227251845186</v>
      </c>
      <c r="M41" s="369"/>
      <c r="N41" s="366">
        <f>N40/N30*100</f>
        <v>100.41070206762845</v>
      </c>
      <c r="O41" s="369"/>
      <c r="P41" s="366">
        <f>P40/P30*100</f>
        <v>102.6917120193637</v>
      </c>
      <c r="Q41" s="369"/>
      <c r="R41" s="366">
        <f>R40/R30*100</f>
        <v>101.17001107991759</v>
      </c>
      <c r="S41" s="366"/>
      <c r="T41" s="366">
        <f>T40/T30*100</f>
        <v>105.68927669180945</v>
      </c>
      <c r="U41" s="366"/>
      <c r="V41" s="384"/>
      <c r="W41" s="384"/>
      <c r="X41" s="366"/>
      <c r="Y41" s="366"/>
    </row>
    <row r="42" spans="1:25" ht="18" customHeight="1">
      <c r="A42" s="378" t="s">
        <v>34</v>
      </c>
      <c r="B42" s="368">
        <v>139648.101</v>
      </c>
      <c r="C42" s="368">
        <v>0</v>
      </c>
      <c r="D42" s="368">
        <v>169284.331</v>
      </c>
      <c r="E42" s="385">
        <v>121.22207877355955</v>
      </c>
      <c r="F42" s="368">
        <v>200216.06</v>
      </c>
      <c r="G42" s="369">
        <v>118.272056732764</v>
      </c>
      <c r="H42" s="368">
        <v>215991.898</v>
      </c>
      <c r="I42" s="369">
        <v>107.87940687675103</v>
      </c>
      <c r="J42" s="368">
        <v>239112.07200000004</v>
      </c>
      <c r="K42" s="369">
        <v>110.70418576533831</v>
      </c>
      <c r="L42" s="370">
        <f>L40+L30</f>
        <v>277403.259</v>
      </c>
      <c r="M42" s="369">
        <f>L42/J42*100</f>
        <v>116.0139079050764</v>
      </c>
      <c r="N42" s="370">
        <f>N40+N30</f>
        <v>316043.695</v>
      </c>
      <c r="O42" s="369">
        <f>N42/L42*100</f>
        <v>113.9293374343522</v>
      </c>
      <c r="P42" s="370">
        <f>P40+P30</f>
        <v>326924.3</v>
      </c>
      <c r="Q42" s="369">
        <f t="shared" si="0"/>
        <v>103.44275338256628</v>
      </c>
      <c r="R42" s="370">
        <f>R40+R30</f>
        <v>370751.1</v>
      </c>
      <c r="S42" s="366">
        <f>R42/P42*100</f>
        <v>113.4057945524392</v>
      </c>
      <c r="T42" s="370">
        <f>T40+T30</f>
        <v>399568.12400000007</v>
      </c>
      <c r="U42" s="366">
        <f>T42/R42*100</f>
        <v>107.77260647372324</v>
      </c>
      <c r="V42" s="367"/>
      <c r="W42" s="367"/>
      <c r="X42" s="370"/>
      <c r="Y42" s="366"/>
    </row>
    <row r="43" spans="1:25" s="330" customFormat="1" ht="18">
      <c r="A43" s="380" t="s">
        <v>18</v>
      </c>
      <c r="B43" s="382"/>
      <c r="C43" s="382"/>
      <c r="D43" s="366">
        <v>109.73858336130911</v>
      </c>
      <c r="E43" s="383"/>
      <c r="F43" s="366">
        <v>107.9123719851361</v>
      </c>
      <c r="G43" s="369"/>
      <c r="H43" s="366">
        <v>104.97641220332217</v>
      </c>
      <c r="I43" s="369"/>
      <c r="J43" s="366">
        <v>104.68011450892256</v>
      </c>
      <c r="K43" s="369"/>
      <c r="L43" s="366">
        <f>L42/L22*100</f>
        <v>107.15973567905377</v>
      </c>
      <c r="M43" s="369"/>
      <c r="N43" s="366">
        <f>N42/N22*100</f>
        <v>105.67532593346536</v>
      </c>
      <c r="O43" s="369"/>
      <c r="P43" s="366">
        <f>P42/P22*100</f>
        <v>106.26147172523342</v>
      </c>
      <c r="Q43" s="369"/>
      <c r="R43" s="366">
        <f>R42/R22*100</f>
        <v>108.51133138837898</v>
      </c>
      <c r="S43" s="366"/>
      <c r="T43" s="366">
        <f>T42/T22*100</f>
        <v>109.47808392972848</v>
      </c>
      <c r="U43" s="366"/>
      <c r="V43" s="384"/>
      <c r="W43" s="384"/>
      <c r="X43" s="366"/>
      <c r="Y43" s="366"/>
    </row>
    <row r="44" spans="1:25" ht="18" customHeight="1">
      <c r="A44" s="378" t="s">
        <v>35</v>
      </c>
      <c r="B44" s="368">
        <v>262722.445</v>
      </c>
      <c r="C44" s="368">
        <v>0</v>
      </c>
      <c r="D44" s="368">
        <v>323545.782</v>
      </c>
      <c r="E44" s="385">
        <v>123.15117652014848</v>
      </c>
      <c r="F44" s="368">
        <v>385751.839</v>
      </c>
      <c r="G44" s="369">
        <v>119.22635387655896</v>
      </c>
      <c r="H44" s="368">
        <v>421744.689</v>
      </c>
      <c r="I44" s="369">
        <v>109.33057120176166</v>
      </c>
      <c r="J44" s="368">
        <v>467533.748</v>
      </c>
      <c r="K44" s="369">
        <v>110.85705645957762</v>
      </c>
      <c r="L44" s="370">
        <f>L42+L22</f>
        <v>536272.187</v>
      </c>
      <c r="M44" s="369">
        <f>L44/J44*100</f>
        <v>114.70234807520248</v>
      </c>
      <c r="N44" s="370">
        <f>N42+N22</f>
        <v>615114.166</v>
      </c>
      <c r="O44" s="369">
        <f>N44/L44*100</f>
        <v>114.70185866640887</v>
      </c>
      <c r="P44" s="370">
        <v>634584.6</v>
      </c>
      <c r="Q44" s="369">
        <f t="shared" si="0"/>
        <v>103.16533662793258</v>
      </c>
      <c r="R44" s="370">
        <f>R22+R42</f>
        <v>712421.5</v>
      </c>
      <c r="S44" s="366">
        <f>R44/P44*100</f>
        <v>112.26580348782495</v>
      </c>
      <c r="T44" s="370">
        <f>T22+T42</f>
        <v>764543.5690000001</v>
      </c>
      <c r="U44" s="366">
        <f>T44/R44*100</f>
        <v>107.31618416906285</v>
      </c>
      <c r="V44" s="367"/>
      <c r="W44" s="367"/>
      <c r="X44" s="370"/>
      <c r="Y44" s="366"/>
    </row>
    <row r="45" spans="10:16" ht="13.5">
      <c r="J45" s="334"/>
      <c r="L45" s="334"/>
      <c r="N45" s="334"/>
      <c r="P45" s="334"/>
    </row>
    <row r="46" spans="10:16" ht="13.5">
      <c r="J46" s="325"/>
      <c r="L46" s="325"/>
      <c r="N46" s="325"/>
      <c r="P46" s="325"/>
    </row>
    <row r="47" spans="10:16" ht="15.75" thickBot="1">
      <c r="J47" s="335"/>
      <c r="L47" s="336"/>
      <c r="N47" s="336"/>
      <c r="P47" s="336"/>
    </row>
  </sheetData>
  <sheetProtection/>
  <mergeCells count="13">
    <mergeCell ref="A1:Y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X4:Y4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r:id="rId1"/>
  <headerFooter>
    <oddHeader>&amp;R&amp;"Arial Narrow,обычный"&amp;14Приложение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="90" zoomScaleSheetLayoutView="90" zoomScalePageLayoutView="0" workbookViewId="0" topLeftCell="A1">
      <selection activeCell="W2" sqref="W2:X2"/>
    </sheetView>
  </sheetViews>
  <sheetFormatPr defaultColWidth="9.140625" defaultRowHeight="12.75"/>
  <cols>
    <col min="1" max="1" width="22.28125" style="299" customWidth="1"/>
    <col min="2" max="4" width="17.28125" style="299" hidden="1" customWidth="1"/>
    <col min="5" max="5" width="14.28125" style="299" hidden="1" customWidth="1"/>
    <col min="6" max="6" width="12.28125" style="299" hidden="1" customWidth="1"/>
    <col min="7" max="7" width="15.140625" style="299" hidden="1" customWidth="1"/>
    <col min="8" max="8" width="12.00390625" style="299" hidden="1" customWidth="1"/>
    <col min="9" max="9" width="15.28125" style="299" hidden="1" customWidth="1"/>
    <col min="10" max="10" width="11.7109375" style="299" hidden="1" customWidth="1"/>
    <col min="11" max="11" width="15.28125" style="299" hidden="1" customWidth="1"/>
    <col min="12" max="12" width="11.7109375" style="299" hidden="1" customWidth="1"/>
    <col min="13" max="13" width="15.28125" style="299" hidden="1" customWidth="1"/>
    <col min="14" max="14" width="11.7109375" style="299" hidden="1" customWidth="1"/>
    <col min="15" max="18" width="12.7109375" style="299" hidden="1" customWidth="1"/>
    <col min="19" max="20" width="12.7109375" style="299" customWidth="1"/>
    <col min="21" max="21" width="14.28125" style="299" hidden="1" customWidth="1"/>
    <col min="22" max="22" width="9.140625" style="299" hidden="1" customWidth="1"/>
    <col min="23" max="23" width="12.7109375" style="299" customWidth="1"/>
    <col min="24" max="24" width="13.7109375" style="299" customWidth="1"/>
    <col min="25" max="16384" width="9.140625" style="299" customWidth="1"/>
  </cols>
  <sheetData>
    <row r="1" spans="1:24" ht="51.75" customHeight="1">
      <c r="A1" s="573" t="s">
        <v>198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</row>
    <row r="2" spans="1:24" ht="13.5" customHeight="1">
      <c r="A2" s="337"/>
      <c r="B2" s="337"/>
      <c r="C2" s="337"/>
      <c r="D2" s="337"/>
      <c r="E2" s="337"/>
      <c r="F2" s="337"/>
      <c r="G2" s="337"/>
      <c r="H2" s="337"/>
      <c r="I2" s="337"/>
      <c r="J2" s="338"/>
      <c r="K2" s="574"/>
      <c r="L2" s="574"/>
      <c r="M2" s="574"/>
      <c r="N2" s="574"/>
      <c r="W2" s="575" t="s">
        <v>151</v>
      </c>
      <c r="X2" s="575"/>
    </row>
    <row r="3" spans="1:24" ht="18.75" customHeight="1">
      <c r="A3" s="576" t="s">
        <v>0</v>
      </c>
      <c r="B3" s="578" t="s">
        <v>189</v>
      </c>
      <c r="C3" s="572" t="s">
        <v>14</v>
      </c>
      <c r="D3" s="572"/>
      <c r="E3" s="572" t="s">
        <v>4</v>
      </c>
      <c r="F3" s="572"/>
      <c r="G3" s="572" t="s">
        <v>5</v>
      </c>
      <c r="H3" s="572"/>
      <c r="I3" s="572" t="s">
        <v>3</v>
      </c>
      <c r="J3" s="572"/>
      <c r="K3" s="572" t="s">
        <v>1</v>
      </c>
      <c r="L3" s="572"/>
      <c r="M3" s="572" t="s">
        <v>6</v>
      </c>
      <c r="N3" s="572"/>
      <c r="O3" s="572" t="s">
        <v>15</v>
      </c>
      <c r="P3" s="572"/>
      <c r="Q3" s="572" t="s">
        <v>46</v>
      </c>
      <c r="R3" s="572"/>
      <c r="S3" s="572" t="s">
        <v>37</v>
      </c>
      <c r="T3" s="572"/>
      <c r="W3" s="572" t="s">
        <v>45</v>
      </c>
      <c r="X3" s="572"/>
    </row>
    <row r="4" spans="1:24" ht="49.5" customHeight="1">
      <c r="A4" s="577"/>
      <c r="B4" s="578"/>
      <c r="C4" s="339" t="s">
        <v>190</v>
      </c>
      <c r="D4" s="339" t="s">
        <v>165</v>
      </c>
      <c r="E4" s="339" t="s">
        <v>191</v>
      </c>
      <c r="F4" s="340" t="s">
        <v>180</v>
      </c>
      <c r="G4" s="339" t="s">
        <v>191</v>
      </c>
      <c r="H4" s="340" t="s">
        <v>181</v>
      </c>
      <c r="I4" s="339" t="s">
        <v>191</v>
      </c>
      <c r="J4" s="340" t="s">
        <v>182</v>
      </c>
      <c r="K4" s="339" t="s">
        <v>179</v>
      </c>
      <c r="L4" s="340" t="s">
        <v>183</v>
      </c>
      <c r="M4" s="339" t="s">
        <v>179</v>
      </c>
      <c r="N4" s="340" t="s">
        <v>184</v>
      </c>
      <c r="O4" s="339" t="s">
        <v>179</v>
      </c>
      <c r="P4" s="340" t="s">
        <v>185</v>
      </c>
      <c r="Q4" s="339" t="s">
        <v>179</v>
      </c>
      <c r="R4" s="340" t="s">
        <v>186</v>
      </c>
      <c r="S4" s="339" t="s">
        <v>179</v>
      </c>
      <c r="T4" s="340" t="s">
        <v>195</v>
      </c>
      <c r="W4" s="339" t="s">
        <v>179</v>
      </c>
      <c r="X4" s="340" t="s">
        <v>195</v>
      </c>
    </row>
    <row r="5" spans="1:24" ht="19.5" customHeight="1">
      <c r="A5" s="387" t="s">
        <v>17</v>
      </c>
      <c r="B5" s="388">
        <v>3346.133</v>
      </c>
      <c r="C5" s="388">
        <v>4649.288</v>
      </c>
      <c r="D5" s="388">
        <v>138.9451046924913</v>
      </c>
      <c r="E5" s="388">
        <v>4338.208</v>
      </c>
      <c r="F5" s="389">
        <v>93.30908302518579</v>
      </c>
      <c r="G5" s="390">
        <v>4178.735</v>
      </c>
      <c r="H5" s="389">
        <v>96.32398907567364</v>
      </c>
      <c r="I5" s="390">
        <v>4903.086</v>
      </c>
      <c r="J5" s="389">
        <v>117.33421717337905</v>
      </c>
      <c r="K5" s="390">
        <v>4458.022</v>
      </c>
      <c r="L5" s="389">
        <v>90.92277802184174</v>
      </c>
      <c r="M5" s="390">
        <v>6841.901</v>
      </c>
      <c r="N5" s="389">
        <f>M5/K5*100</f>
        <v>153.47391735617276</v>
      </c>
      <c r="O5" s="390">
        <v>6977.231</v>
      </c>
      <c r="P5" s="389">
        <f>O5/M5*100</f>
        <v>101.97795904968517</v>
      </c>
      <c r="Q5" s="390">
        <v>7058.3</v>
      </c>
      <c r="R5" s="389">
        <f>Q5/O5*100</f>
        <v>101.16190792593795</v>
      </c>
      <c r="S5" s="390">
        <v>6643</v>
      </c>
      <c r="T5" s="389">
        <f>S5/Q5*100</f>
        <v>94.11614694756527</v>
      </c>
      <c r="U5" s="367"/>
      <c r="V5" s="367"/>
      <c r="W5" s="390">
        <v>8998.339</v>
      </c>
      <c r="X5" s="389">
        <v>135.45595363540568</v>
      </c>
    </row>
    <row r="6" spans="1:24" ht="19.5" customHeight="1">
      <c r="A6" s="397" t="s">
        <v>67</v>
      </c>
      <c r="B6" s="391">
        <v>135.09107586519852</v>
      </c>
      <c r="C6" s="391">
        <v>144.15087249437494</v>
      </c>
      <c r="D6" s="388"/>
      <c r="E6" s="389">
        <v>110.79058238371185</v>
      </c>
      <c r="F6" s="389"/>
      <c r="G6" s="389">
        <v>117.95789209231162</v>
      </c>
      <c r="H6" s="389"/>
      <c r="I6" s="389">
        <v>143.21441944994712</v>
      </c>
      <c r="J6" s="389"/>
      <c r="K6" s="389">
        <v>110.51849229522819</v>
      </c>
      <c r="L6" s="389"/>
      <c r="M6" s="389">
        <f>M5/K37*100</f>
        <v>85.56933886911516</v>
      </c>
      <c r="N6" s="389"/>
      <c r="O6" s="389">
        <f>O5/M37*100</f>
        <v>68.5672879120473</v>
      </c>
      <c r="P6" s="389"/>
      <c r="Q6" s="389">
        <f>Q5/O37*100</f>
        <v>63.854636908908326</v>
      </c>
      <c r="R6" s="389"/>
      <c r="S6" s="389">
        <f>S5/Q37*100</f>
        <v>74.62954849291677</v>
      </c>
      <c r="T6" s="389"/>
      <c r="U6" s="367"/>
      <c r="V6" s="367"/>
      <c r="W6" s="389">
        <v>37.51082178537114</v>
      </c>
      <c r="X6" s="389"/>
    </row>
    <row r="7" spans="1:24" ht="19.5" customHeight="1">
      <c r="A7" s="387" t="s">
        <v>19</v>
      </c>
      <c r="B7" s="388">
        <v>3952.488</v>
      </c>
      <c r="C7" s="388">
        <v>5510.547</v>
      </c>
      <c r="D7" s="388">
        <v>139.41970222300486</v>
      </c>
      <c r="E7" s="388">
        <v>6666.222</v>
      </c>
      <c r="F7" s="389">
        <v>120.9720559501625</v>
      </c>
      <c r="G7" s="390">
        <v>7542.507</v>
      </c>
      <c r="H7" s="389">
        <v>113.14515178162384</v>
      </c>
      <c r="I7" s="390">
        <v>7670.902</v>
      </c>
      <c r="J7" s="389">
        <v>101.70228546025876</v>
      </c>
      <c r="K7" s="390">
        <v>5555.938</v>
      </c>
      <c r="L7" s="389">
        <v>72.42874436409174</v>
      </c>
      <c r="M7" s="390">
        <v>7216.648</v>
      </c>
      <c r="N7" s="389">
        <f>M7/K7*100</f>
        <v>129.89072232267532</v>
      </c>
      <c r="O7" s="390">
        <v>8030.328</v>
      </c>
      <c r="P7" s="389">
        <f>O7/M7*100</f>
        <v>111.27504071142171</v>
      </c>
      <c r="Q7" s="390">
        <v>9757</v>
      </c>
      <c r="R7" s="389">
        <f>Q7/O7*100</f>
        <v>121.50188634885151</v>
      </c>
      <c r="S7" s="390">
        <v>9613</v>
      </c>
      <c r="T7" s="389">
        <f>S7/Q7*100</f>
        <v>98.52413651737214</v>
      </c>
      <c r="U7" s="367"/>
      <c r="V7" s="367"/>
      <c r="W7" s="390">
        <v>9582.708</v>
      </c>
      <c r="X7" s="389">
        <v>99.68488505149278</v>
      </c>
    </row>
    <row r="8" spans="1:24" ht="19.5" customHeight="1">
      <c r="A8" s="397" t="s">
        <v>67</v>
      </c>
      <c r="B8" s="391">
        <v>118.12106691515251</v>
      </c>
      <c r="C8" s="391">
        <v>118.52453536971683</v>
      </c>
      <c r="D8" s="388"/>
      <c r="E8" s="389">
        <v>153.66303321555813</v>
      </c>
      <c r="F8" s="389"/>
      <c r="G8" s="389">
        <v>180.49737540188596</v>
      </c>
      <c r="H8" s="389"/>
      <c r="I8" s="389">
        <v>156.45048852906106</v>
      </c>
      <c r="J8" s="389"/>
      <c r="K8" s="389">
        <v>124.62787307913689</v>
      </c>
      <c r="L8" s="389"/>
      <c r="M8" s="389">
        <f>M7/M5*100</f>
        <v>105.47723505499422</v>
      </c>
      <c r="N8" s="389"/>
      <c r="O8" s="389">
        <f>O7/O5*100</f>
        <v>115.0933371705767</v>
      </c>
      <c r="P8" s="389"/>
      <c r="Q8" s="389">
        <f>Q7/Q5*100</f>
        <v>138.2344190527464</v>
      </c>
      <c r="R8" s="389"/>
      <c r="S8" s="389">
        <f>S7/S5*100</f>
        <v>144.70871594159266</v>
      </c>
      <c r="T8" s="389"/>
      <c r="U8" s="367"/>
      <c r="V8" s="367"/>
      <c r="W8" s="389">
        <v>106.49418742725743</v>
      </c>
      <c r="X8" s="389"/>
    </row>
    <row r="9" spans="1:24" ht="19.5" customHeight="1">
      <c r="A9" s="387" t="s">
        <v>20</v>
      </c>
      <c r="B9" s="388">
        <v>3247.532</v>
      </c>
      <c r="C9" s="388">
        <v>4683.918</v>
      </c>
      <c r="D9" s="388">
        <v>144.23007994994353</v>
      </c>
      <c r="E9" s="388">
        <v>6707.198</v>
      </c>
      <c r="F9" s="389">
        <v>143.19631556316745</v>
      </c>
      <c r="G9" s="390">
        <v>8910.715</v>
      </c>
      <c r="H9" s="389">
        <v>132.85301850340485</v>
      </c>
      <c r="I9" s="390">
        <v>9151.626</v>
      </c>
      <c r="J9" s="389">
        <v>102.70361020411943</v>
      </c>
      <c r="K9" s="390">
        <v>2310.198</v>
      </c>
      <c r="L9" s="389">
        <v>25.243579665515174</v>
      </c>
      <c r="M9" s="390">
        <v>3261.228</v>
      </c>
      <c r="N9" s="389">
        <f>M9/K9*100</f>
        <v>141.1666013043038</v>
      </c>
      <c r="O9" s="390">
        <v>3787.53</v>
      </c>
      <c r="P9" s="389">
        <f>O9/M9*100</f>
        <v>116.13815409410198</v>
      </c>
      <c r="Q9" s="390">
        <v>4522.3</v>
      </c>
      <c r="R9" s="389">
        <f>Q9/O9*100</f>
        <v>119.39971432569511</v>
      </c>
      <c r="S9" s="390">
        <v>4276.9</v>
      </c>
      <c r="T9" s="389">
        <f>S9/Q9*100</f>
        <v>94.57355770293876</v>
      </c>
      <c r="U9" s="367"/>
      <c r="V9" s="367"/>
      <c r="W9" s="390">
        <v>6008.104000000001</v>
      </c>
      <c r="X9" s="389">
        <v>140.47800977343408</v>
      </c>
    </row>
    <row r="10" spans="1:24" ht="19.5" customHeight="1">
      <c r="A10" s="397" t="s">
        <v>67</v>
      </c>
      <c r="B10" s="391">
        <v>82.16424692497485</v>
      </c>
      <c r="C10" s="391">
        <v>84.9991479974674</v>
      </c>
      <c r="D10" s="388"/>
      <c r="E10" s="389">
        <v>100.61468099922266</v>
      </c>
      <c r="F10" s="389"/>
      <c r="G10" s="389">
        <v>118.13996327746199</v>
      </c>
      <c r="H10" s="389"/>
      <c r="I10" s="389">
        <v>119.3031275852566</v>
      </c>
      <c r="J10" s="389"/>
      <c r="K10" s="389">
        <v>41.58070158450292</v>
      </c>
      <c r="L10" s="389"/>
      <c r="M10" s="389">
        <f>M9/M7*100</f>
        <v>45.190343217515945</v>
      </c>
      <c r="N10" s="389"/>
      <c r="O10" s="389">
        <f>O9/O7*100</f>
        <v>47.165321267076514</v>
      </c>
      <c r="P10" s="389"/>
      <c r="Q10" s="389">
        <f>Q9/Q7*100</f>
        <v>46.349287690888595</v>
      </c>
      <c r="R10" s="389"/>
      <c r="S10" s="389">
        <f>S9/S7*100</f>
        <v>44.49079371684178</v>
      </c>
      <c r="T10" s="389"/>
      <c r="U10" s="367"/>
      <c r="V10" s="367"/>
      <c r="W10" s="389">
        <v>62.69735026883843</v>
      </c>
      <c r="X10" s="389"/>
    </row>
    <row r="11" spans="1:24" ht="19.5" customHeight="1">
      <c r="A11" s="387" t="s">
        <v>21</v>
      </c>
      <c r="B11" s="388">
        <v>10546.152999999998</v>
      </c>
      <c r="C11" s="388">
        <v>14843.752999999999</v>
      </c>
      <c r="D11" s="388">
        <v>140.7504044365751</v>
      </c>
      <c r="E11" s="388">
        <v>17711.628</v>
      </c>
      <c r="F11" s="389">
        <v>119.3204171478736</v>
      </c>
      <c r="G11" s="388">
        <v>20631.957</v>
      </c>
      <c r="H11" s="389">
        <v>116.48820198798211</v>
      </c>
      <c r="I11" s="388">
        <v>21725.614</v>
      </c>
      <c r="J11" s="389">
        <v>105.30079138881494</v>
      </c>
      <c r="K11" s="388">
        <v>12324.158</v>
      </c>
      <c r="L11" s="389">
        <v>56.726396777554825</v>
      </c>
      <c r="M11" s="388">
        <f>M5+M7+M9</f>
        <v>17319.777</v>
      </c>
      <c r="N11" s="392">
        <f>M11/K11*100</f>
        <v>140.53517489795243</v>
      </c>
      <c r="O11" s="388">
        <f>O5+O7+O9</f>
        <v>18795.089</v>
      </c>
      <c r="P11" s="392">
        <f>O11/M11*100</f>
        <v>108.51807734014129</v>
      </c>
      <c r="Q11" s="388">
        <f>Q5+Q7+Q9</f>
        <v>21337.6</v>
      </c>
      <c r="R11" s="392">
        <f>Q11/O11*100</f>
        <v>113.5275283878677</v>
      </c>
      <c r="S11" s="388">
        <f>S5+S7+S9</f>
        <v>20532.9</v>
      </c>
      <c r="T11" s="392">
        <f>S11/Q11*100</f>
        <v>96.22872300539893</v>
      </c>
      <c r="U11" s="367"/>
      <c r="V11" s="367"/>
      <c r="W11" s="388">
        <v>24589.151</v>
      </c>
      <c r="X11" s="392">
        <v>119.75488606090714</v>
      </c>
    </row>
    <row r="12" spans="1:24" ht="19.5" customHeight="1">
      <c r="A12" s="397" t="s">
        <v>67</v>
      </c>
      <c r="B12" s="391">
        <v>152.2635996088502</v>
      </c>
      <c r="C12" s="391">
        <v>167.3630433610991</v>
      </c>
      <c r="D12" s="388"/>
      <c r="E12" s="389">
        <v>168.41436051642452</v>
      </c>
      <c r="F12" s="389"/>
      <c r="G12" s="389">
        <v>191.9821152542726</v>
      </c>
      <c r="H12" s="389"/>
      <c r="I12" s="389">
        <v>186.61286985131608</v>
      </c>
      <c r="J12" s="389"/>
      <c r="K12" s="389">
        <v>62.03470727911375</v>
      </c>
      <c r="L12" s="389"/>
      <c r="M12" s="389">
        <f>M11/K39*100</f>
        <v>43.50418406626184</v>
      </c>
      <c r="N12" s="389"/>
      <c r="O12" s="389">
        <f>O11/M39*100</f>
        <v>39.90844352074252</v>
      </c>
      <c r="P12" s="389"/>
      <c r="Q12" s="389">
        <f>Q11/O39*100</f>
        <v>41.204925836308824</v>
      </c>
      <c r="R12" s="389"/>
      <c r="S12" s="389">
        <f>S11/Q39*100</f>
        <v>45.392926070606656</v>
      </c>
      <c r="T12" s="389"/>
      <c r="U12" s="367"/>
      <c r="V12" s="367"/>
      <c r="W12" s="389"/>
      <c r="X12" s="389"/>
    </row>
    <row r="13" spans="1:24" ht="19.5" customHeight="1">
      <c r="A13" s="387" t="s">
        <v>22</v>
      </c>
      <c r="B13" s="388">
        <v>4381.33</v>
      </c>
      <c r="C13" s="388">
        <v>6630.637</v>
      </c>
      <c r="D13" s="388">
        <v>151.33845202255935</v>
      </c>
      <c r="E13" s="388">
        <v>7930.018</v>
      </c>
      <c r="F13" s="389">
        <v>119.59662397443867</v>
      </c>
      <c r="G13" s="390">
        <v>10101.537</v>
      </c>
      <c r="H13" s="389">
        <v>127.38353179021789</v>
      </c>
      <c r="I13" s="390">
        <v>8343.974</v>
      </c>
      <c r="J13" s="389">
        <v>82.6010338822696</v>
      </c>
      <c r="K13" s="390">
        <v>3881.305</v>
      </c>
      <c r="L13" s="389">
        <v>46.51626431242475</v>
      </c>
      <c r="M13" s="390">
        <v>5392.13</v>
      </c>
      <c r="N13" s="389">
        <f>M13/K13*100</f>
        <v>138.92569638304644</v>
      </c>
      <c r="O13" s="393">
        <v>5841.851</v>
      </c>
      <c r="P13" s="394">
        <f>O13/M13*100</f>
        <v>108.3403219136037</v>
      </c>
      <c r="Q13" s="393">
        <v>6251.8</v>
      </c>
      <c r="R13" s="394">
        <f>Q13/O13*100</f>
        <v>107.01745046219085</v>
      </c>
      <c r="S13" s="393">
        <f>V13-S11</f>
        <v>5467.258999999998</v>
      </c>
      <c r="T13" s="394">
        <f>S13/Q13*100</f>
        <v>87.45095812406024</v>
      </c>
      <c r="U13" s="367">
        <v>26000159</v>
      </c>
      <c r="V13" s="371">
        <f>U13/1000</f>
        <v>26000.159</v>
      </c>
      <c r="W13" s="393"/>
      <c r="X13" s="394"/>
    </row>
    <row r="14" spans="1:24" ht="19.5" customHeight="1">
      <c r="A14" s="397" t="s">
        <v>67</v>
      </c>
      <c r="B14" s="391">
        <v>134.91260440235845</v>
      </c>
      <c r="C14" s="391">
        <v>141.56176517180702</v>
      </c>
      <c r="D14" s="388"/>
      <c r="E14" s="389">
        <v>118.2314582035598</v>
      </c>
      <c r="F14" s="389"/>
      <c r="G14" s="389">
        <v>113.3639331972799</v>
      </c>
      <c r="H14" s="389"/>
      <c r="I14" s="389">
        <v>91.17477047248215</v>
      </c>
      <c r="J14" s="389"/>
      <c r="K14" s="389">
        <v>168.00746083236155</v>
      </c>
      <c r="L14" s="389"/>
      <c r="M14" s="389">
        <f>M13/M9*100</f>
        <v>165.3404791078698</v>
      </c>
      <c r="N14" s="389"/>
      <c r="O14" s="394">
        <f>O13/O9*100</f>
        <v>154.23906873344896</v>
      </c>
      <c r="P14" s="394"/>
      <c r="Q14" s="394">
        <f>Q13/Q9*100</f>
        <v>138.2438139884572</v>
      </c>
      <c r="R14" s="394"/>
      <c r="S14" s="394">
        <f>S13/S9*100</f>
        <v>127.8322850662863</v>
      </c>
      <c r="T14" s="394"/>
      <c r="U14" s="367"/>
      <c r="V14" s="367"/>
      <c r="W14" s="394"/>
      <c r="X14" s="394"/>
    </row>
    <row r="15" spans="1:24" ht="19.5" customHeight="1">
      <c r="A15" s="387" t="s">
        <v>23</v>
      </c>
      <c r="B15" s="388">
        <v>4122.687</v>
      </c>
      <c r="C15" s="388">
        <v>5096.895</v>
      </c>
      <c r="D15" s="388">
        <v>123.63041385387734</v>
      </c>
      <c r="E15" s="388">
        <v>6313.884</v>
      </c>
      <c r="F15" s="389">
        <v>123.87706633156068</v>
      </c>
      <c r="G15" s="390">
        <v>8653.842</v>
      </c>
      <c r="H15" s="389">
        <v>137.06051615772478</v>
      </c>
      <c r="I15" s="390">
        <v>7290.997</v>
      </c>
      <c r="J15" s="389">
        <v>84.25156132963832</v>
      </c>
      <c r="K15" s="390">
        <v>3535.575</v>
      </c>
      <c r="L15" s="389">
        <v>48.492339250722495</v>
      </c>
      <c r="M15" s="390">
        <v>3913.357</v>
      </c>
      <c r="N15" s="389">
        <f>M15/K15*100</f>
        <v>110.68516436506084</v>
      </c>
      <c r="O15" s="393">
        <v>4734.234</v>
      </c>
      <c r="P15" s="394">
        <f>O15/M15*100</f>
        <v>120.97628711104048</v>
      </c>
      <c r="Q15" s="393">
        <v>4742.2</v>
      </c>
      <c r="R15" s="394">
        <f>Q15/O15*100</f>
        <v>100.16826375713579</v>
      </c>
      <c r="S15" s="393">
        <f>V15/1000</f>
        <v>3628.036</v>
      </c>
      <c r="T15" s="394">
        <f>S15/Q15*100</f>
        <v>76.50533507654676</v>
      </c>
      <c r="U15" s="367">
        <v>29628195</v>
      </c>
      <c r="V15" s="367">
        <f>U15-U13</f>
        <v>3628036</v>
      </c>
      <c r="W15" s="393"/>
      <c r="X15" s="394"/>
    </row>
    <row r="16" spans="1:24" ht="19.5" customHeight="1">
      <c r="A16" s="397" t="s">
        <v>67</v>
      </c>
      <c r="B16" s="391">
        <v>94.09670122999181</v>
      </c>
      <c r="C16" s="391">
        <v>76.86885890450645</v>
      </c>
      <c r="D16" s="388"/>
      <c r="E16" s="389">
        <v>79.62004625966802</v>
      </c>
      <c r="F16" s="389"/>
      <c r="G16" s="389">
        <v>85.6685670705359</v>
      </c>
      <c r="H16" s="389"/>
      <c r="I16" s="389">
        <v>87.38038972796416</v>
      </c>
      <c r="J16" s="389"/>
      <c r="K16" s="389">
        <v>91.0924289639696</v>
      </c>
      <c r="L16" s="389"/>
      <c r="M16" s="389">
        <f>M15/M13*100</f>
        <v>72.57534592081423</v>
      </c>
      <c r="N16" s="389"/>
      <c r="O16" s="394">
        <f>O15/O13*100</f>
        <v>81.0399649015355</v>
      </c>
      <c r="P16" s="394"/>
      <c r="Q16" s="394">
        <f>Q15/Q13*100</f>
        <v>75.85335423398061</v>
      </c>
      <c r="R16" s="394"/>
      <c r="S16" s="394">
        <f>S15/S13*100</f>
        <v>66.35932191981395</v>
      </c>
      <c r="T16" s="394"/>
      <c r="U16" s="367"/>
      <c r="V16" s="367"/>
      <c r="W16" s="394"/>
      <c r="X16" s="394"/>
    </row>
    <row r="17" spans="1:24" ht="19.5" customHeight="1">
      <c r="A17" s="387" t="s">
        <v>24</v>
      </c>
      <c r="B17" s="388">
        <v>2995.507</v>
      </c>
      <c r="C17" s="388">
        <v>4554.598</v>
      </c>
      <c r="D17" s="388">
        <v>152.04765003052904</v>
      </c>
      <c r="E17" s="388">
        <v>6144.676</v>
      </c>
      <c r="F17" s="389">
        <v>134.91148944429347</v>
      </c>
      <c r="G17" s="390">
        <v>8532.941</v>
      </c>
      <c r="H17" s="389">
        <v>138.8672242442075</v>
      </c>
      <c r="I17" s="390">
        <v>8013.701</v>
      </c>
      <c r="J17" s="389">
        <v>93.91487647693802</v>
      </c>
      <c r="K17" s="390">
        <v>4885.769</v>
      </c>
      <c r="L17" s="389">
        <v>60.96769769673214</v>
      </c>
      <c r="M17" s="390">
        <v>4508.146</v>
      </c>
      <c r="N17" s="389">
        <f>M17/K17*100</f>
        <v>92.27096082520478</v>
      </c>
      <c r="O17" s="393">
        <v>5321.862</v>
      </c>
      <c r="P17" s="394">
        <f>O17/M17*100</f>
        <v>118.0499034414591</v>
      </c>
      <c r="Q17" s="393">
        <v>7446</v>
      </c>
      <c r="R17" s="394">
        <f>Q17/O17*100</f>
        <v>139.9134363123283</v>
      </c>
      <c r="S17" s="393">
        <f>V17/1000</f>
        <v>2311.577</v>
      </c>
      <c r="T17" s="394">
        <f>S17/Q17*100</f>
        <v>31.044547408004302</v>
      </c>
      <c r="U17" s="367">
        <v>31939772</v>
      </c>
      <c r="V17" s="367">
        <f>U17-U15</f>
        <v>2311577</v>
      </c>
      <c r="W17" s="393"/>
      <c r="X17" s="394"/>
    </row>
    <row r="18" spans="1:24" ht="19.5" customHeight="1">
      <c r="A18" s="397" t="s">
        <v>67</v>
      </c>
      <c r="B18" s="391">
        <v>72.65909345046083</v>
      </c>
      <c r="C18" s="391">
        <v>89.36024775868445</v>
      </c>
      <c r="D18" s="388"/>
      <c r="E18" s="389">
        <v>97.32006479688255</v>
      </c>
      <c r="F18" s="389"/>
      <c r="G18" s="389">
        <v>98.60292110717991</v>
      </c>
      <c r="H18" s="389"/>
      <c r="I18" s="389">
        <v>109.91227948660519</v>
      </c>
      <c r="J18" s="389"/>
      <c r="K18" s="389">
        <v>138.1888094581504</v>
      </c>
      <c r="L18" s="389"/>
      <c r="M18" s="389">
        <f>M17/M15*100</f>
        <v>115.19894556003962</v>
      </c>
      <c r="N18" s="389"/>
      <c r="O18" s="394">
        <f>O17/O15*100</f>
        <v>112.41231422020962</v>
      </c>
      <c r="P18" s="394"/>
      <c r="Q18" s="394">
        <f>Q17/Q15*100</f>
        <v>157.01573109527226</v>
      </c>
      <c r="R18" s="394"/>
      <c r="S18" s="394">
        <f>S17/S15*100</f>
        <v>63.71427957164704</v>
      </c>
      <c r="T18" s="394"/>
      <c r="U18" s="367"/>
      <c r="V18" s="367"/>
      <c r="W18" s="394"/>
      <c r="X18" s="394"/>
    </row>
    <row r="19" spans="1:24" ht="19.5" customHeight="1">
      <c r="A19" s="387" t="s">
        <v>8</v>
      </c>
      <c r="B19" s="388">
        <v>11499.524</v>
      </c>
      <c r="C19" s="388">
        <v>16282.13</v>
      </c>
      <c r="D19" s="388">
        <v>141.58959970864882</v>
      </c>
      <c r="E19" s="388">
        <v>20388.578</v>
      </c>
      <c r="F19" s="389">
        <v>125.22058231938944</v>
      </c>
      <c r="G19" s="388">
        <v>27288.32</v>
      </c>
      <c r="H19" s="389">
        <v>133.841212467098</v>
      </c>
      <c r="I19" s="388">
        <v>23648.672000000002</v>
      </c>
      <c r="J19" s="389">
        <v>86.66224963647451</v>
      </c>
      <c r="K19" s="388">
        <v>12302.649</v>
      </c>
      <c r="L19" s="389">
        <v>52.02257868856229</v>
      </c>
      <c r="M19" s="388">
        <f>M13+M15+M17</f>
        <v>13813.633000000002</v>
      </c>
      <c r="N19" s="392">
        <f>M19/K19*100</f>
        <v>112.28177768869129</v>
      </c>
      <c r="O19" s="395">
        <f>O13+O15+O17</f>
        <v>15897.947</v>
      </c>
      <c r="P19" s="396">
        <f>O19/M19*100</f>
        <v>115.088818415836</v>
      </c>
      <c r="Q19" s="395">
        <f>Q13+Q15+Q17</f>
        <v>18440</v>
      </c>
      <c r="R19" s="396">
        <f>Q19/O19*100</f>
        <v>115.98981931440582</v>
      </c>
      <c r="S19" s="395">
        <f>S13+S15+S17</f>
        <v>11406.872</v>
      </c>
      <c r="T19" s="396">
        <f>S19/Q19*100</f>
        <v>61.85939262472885</v>
      </c>
      <c r="U19" s="367"/>
      <c r="V19" s="367"/>
      <c r="W19" s="395"/>
      <c r="X19" s="396"/>
    </row>
    <row r="20" spans="1:24" ht="19.5" customHeight="1">
      <c r="A20" s="397" t="s">
        <v>67</v>
      </c>
      <c r="B20" s="391">
        <v>109.03998832560082</v>
      </c>
      <c r="C20" s="391">
        <v>109.69011677841851</v>
      </c>
      <c r="D20" s="388"/>
      <c r="E20" s="389">
        <v>115.11408211599748</v>
      </c>
      <c r="F20" s="389"/>
      <c r="G20" s="389">
        <v>132.26239275314504</v>
      </c>
      <c r="H20" s="389"/>
      <c r="I20" s="389">
        <v>108.85157031695398</v>
      </c>
      <c r="J20" s="389"/>
      <c r="K20" s="389">
        <v>99.82547286394737</v>
      </c>
      <c r="L20" s="389"/>
      <c r="M20" s="389">
        <f>M19/M11*100</f>
        <v>79.75641372287879</v>
      </c>
      <c r="N20" s="389"/>
      <c r="O20" s="394">
        <f>O19/O11*100</f>
        <v>84.58564362211852</v>
      </c>
      <c r="P20" s="394"/>
      <c r="Q20" s="394">
        <f>Q19/Q11*100</f>
        <v>86.42021595680865</v>
      </c>
      <c r="R20" s="394"/>
      <c r="S20" s="394">
        <f>S19/S11*100</f>
        <v>55.55412046033439</v>
      </c>
      <c r="T20" s="394"/>
      <c r="U20" s="367"/>
      <c r="V20" s="367"/>
      <c r="W20" s="394"/>
      <c r="X20" s="394"/>
    </row>
    <row r="21" spans="1:24" ht="19.5" customHeight="1">
      <c r="A21" s="387" t="s">
        <v>25</v>
      </c>
      <c r="B21" s="388">
        <v>22045.676999999996</v>
      </c>
      <c r="C21" s="388">
        <v>31125.882999999998</v>
      </c>
      <c r="D21" s="388">
        <v>141.18814768083556</v>
      </c>
      <c r="E21" s="388">
        <v>38100.206000000006</v>
      </c>
      <c r="F21" s="389">
        <v>122.4068277838094</v>
      </c>
      <c r="G21" s="388">
        <v>47920.277</v>
      </c>
      <c r="H21" s="389">
        <v>125.77432520968522</v>
      </c>
      <c r="I21" s="388">
        <v>45374.28600000001</v>
      </c>
      <c r="J21" s="389">
        <v>94.68702778992701</v>
      </c>
      <c r="K21" s="388">
        <v>24626.807</v>
      </c>
      <c r="L21" s="389">
        <v>54.27480886421</v>
      </c>
      <c r="M21" s="388">
        <f>M11+M19</f>
        <v>31133.41</v>
      </c>
      <c r="N21" s="392">
        <f>M21/K21*100</f>
        <v>126.42081452134659</v>
      </c>
      <c r="O21" s="395">
        <f>O11+O19</f>
        <v>34693.036</v>
      </c>
      <c r="P21" s="396">
        <f>O21/M21*100</f>
        <v>111.43346006749661</v>
      </c>
      <c r="Q21" s="395">
        <f>Q11+Q19</f>
        <v>39777.6</v>
      </c>
      <c r="R21" s="396">
        <f>Q21/O21*100</f>
        <v>114.65586349952193</v>
      </c>
      <c r="S21" s="395">
        <f>S11+S19</f>
        <v>31939.772</v>
      </c>
      <c r="T21" s="396">
        <f>S21/Q21*100</f>
        <v>80.29587506536343</v>
      </c>
      <c r="U21" s="367"/>
      <c r="V21" s="367"/>
      <c r="W21" s="395"/>
      <c r="X21" s="396"/>
    </row>
    <row r="22" spans="1:24" ht="19.5" customHeight="1">
      <c r="A22" s="397" t="s">
        <v>67</v>
      </c>
      <c r="B22" s="391">
        <v>147.13886926467197</v>
      </c>
      <c r="C22" s="391">
        <v>170.23398428050658</v>
      </c>
      <c r="D22" s="388"/>
      <c r="E22" s="389">
        <v>173.37694460418143</v>
      </c>
      <c r="F22" s="389"/>
      <c r="G22" s="389">
        <v>200.26488555650937</v>
      </c>
      <c r="H22" s="389"/>
      <c r="I22" s="389">
        <v>163.83536408130698</v>
      </c>
      <c r="J22" s="389"/>
      <c r="K22" s="389">
        <v>65.1018149397874</v>
      </c>
      <c r="L22" s="389"/>
      <c r="M22" s="389">
        <f>M21/K41*100</f>
        <v>47.50509960139301</v>
      </c>
      <c r="N22" s="389"/>
      <c r="O22" s="394">
        <f>O21/M41*100</f>
        <v>46.257795803183726</v>
      </c>
      <c r="P22" s="396"/>
      <c r="Q22" s="394">
        <f>Q21/O41*100</f>
        <v>48.017846623337746</v>
      </c>
      <c r="R22" s="396"/>
      <c r="S22" s="394">
        <f>S21/Q41*100</f>
        <v>31.87582908685178</v>
      </c>
      <c r="T22" s="396"/>
      <c r="U22" s="367"/>
      <c r="V22" s="367"/>
      <c r="W22" s="394"/>
      <c r="X22" s="396"/>
    </row>
    <row r="23" spans="1:24" ht="19.5" customHeight="1">
      <c r="A23" s="387" t="s">
        <v>26</v>
      </c>
      <c r="B23" s="388">
        <v>4776.755</v>
      </c>
      <c r="C23" s="388">
        <v>6321.551</v>
      </c>
      <c r="D23" s="388">
        <v>132.33986252173284</v>
      </c>
      <c r="E23" s="388">
        <v>7106.251</v>
      </c>
      <c r="F23" s="389">
        <v>112.41309292608727</v>
      </c>
      <c r="G23" s="390">
        <v>7880.501</v>
      </c>
      <c r="H23" s="389">
        <v>110.89533707717332</v>
      </c>
      <c r="I23" s="390">
        <v>7384.489</v>
      </c>
      <c r="J23" s="389">
        <v>93.70583164699808</v>
      </c>
      <c r="K23" s="390">
        <v>10189.33</v>
      </c>
      <c r="L23" s="389">
        <v>137.98287193602698</v>
      </c>
      <c r="M23" s="390">
        <v>10070.242</v>
      </c>
      <c r="N23" s="366">
        <f>M23/K23*100</f>
        <v>98.8312479819576</v>
      </c>
      <c r="O23" s="393">
        <v>11065.1</v>
      </c>
      <c r="P23" s="396">
        <f aca="true" t="shared" si="0" ref="P23:P43">O23/M23*100</f>
        <v>109.87918661736234</v>
      </c>
      <c r="Q23" s="393">
        <v>13647.2</v>
      </c>
      <c r="R23" s="396">
        <f>Q23/O23*100</f>
        <v>123.33553243983334</v>
      </c>
      <c r="S23" s="393">
        <v>4570.672</v>
      </c>
      <c r="T23" s="394">
        <f>S23/Q23*100</f>
        <v>33.49164663813822</v>
      </c>
      <c r="U23" s="367"/>
      <c r="V23" s="367"/>
      <c r="W23" s="393"/>
      <c r="X23" s="396"/>
    </row>
    <row r="24" spans="1:24" ht="19.5" customHeight="1">
      <c r="A24" s="397" t="s">
        <v>67</v>
      </c>
      <c r="B24" s="391">
        <v>159.4639905698768</v>
      </c>
      <c r="C24" s="391">
        <v>138.7949276752855</v>
      </c>
      <c r="D24" s="388"/>
      <c r="E24" s="389">
        <v>115.64891297767367</v>
      </c>
      <c r="F24" s="389"/>
      <c r="G24" s="389">
        <v>92.35386720709776</v>
      </c>
      <c r="H24" s="389"/>
      <c r="I24" s="389">
        <v>92.14829702281129</v>
      </c>
      <c r="J24" s="389"/>
      <c r="K24" s="389">
        <v>208.55120248214766</v>
      </c>
      <c r="L24" s="389"/>
      <c r="M24" s="366">
        <f>M23/M17*100</f>
        <v>223.37879030537167</v>
      </c>
      <c r="N24" s="366"/>
      <c r="O24" s="366">
        <f>O23/O17*100</f>
        <v>207.91783026316728</v>
      </c>
      <c r="P24" s="396"/>
      <c r="Q24" s="366">
        <f>Q23/Q17*100</f>
        <v>183.2822992210583</v>
      </c>
      <c r="R24" s="396"/>
      <c r="S24" s="366">
        <f>S23/S17*100</f>
        <v>197.7296019124606</v>
      </c>
      <c r="T24" s="394"/>
      <c r="U24" s="367"/>
      <c r="V24" s="367"/>
      <c r="W24" s="366"/>
      <c r="X24" s="396"/>
    </row>
    <row r="25" spans="1:24" ht="19.5" customHeight="1">
      <c r="A25" s="387" t="s">
        <v>27</v>
      </c>
      <c r="B25" s="388">
        <v>2895.314</v>
      </c>
      <c r="C25" s="388">
        <v>2938.867</v>
      </c>
      <c r="D25" s="388">
        <v>101.50425826007127</v>
      </c>
      <c r="E25" s="388">
        <v>3493.161</v>
      </c>
      <c r="F25" s="389">
        <v>118.86080588199465</v>
      </c>
      <c r="G25" s="390">
        <v>4733.522</v>
      </c>
      <c r="H25" s="389">
        <v>135.50826887166093</v>
      </c>
      <c r="I25" s="390">
        <v>5415.121</v>
      </c>
      <c r="J25" s="389">
        <v>114.39940492512764</v>
      </c>
      <c r="K25" s="390">
        <v>7924.237</v>
      </c>
      <c r="L25" s="389">
        <v>146.3353635126528</v>
      </c>
      <c r="M25" s="390">
        <v>8595.971</v>
      </c>
      <c r="N25" s="366">
        <f>M25/K25*100</f>
        <v>108.47695494216036</v>
      </c>
      <c r="O25" s="393">
        <v>8827.2</v>
      </c>
      <c r="P25" s="396">
        <f t="shared" si="0"/>
        <v>102.68996952176784</v>
      </c>
      <c r="Q25" s="393">
        <v>11863.6</v>
      </c>
      <c r="R25" s="396">
        <f>Q25/O25*100</f>
        <v>134.39822367228567</v>
      </c>
      <c r="S25" s="393">
        <v>3941.702</v>
      </c>
      <c r="T25" s="394">
        <f>S25/Q25*100</f>
        <v>33.225176169122356</v>
      </c>
      <c r="U25" s="367"/>
      <c r="V25" s="367"/>
      <c r="W25" s="393"/>
      <c r="X25" s="396"/>
    </row>
    <row r="26" spans="1:24" ht="19.5" customHeight="1">
      <c r="A26" s="397" t="s">
        <v>67</v>
      </c>
      <c r="B26" s="391">
        <v>60.61257066774411</v>
      </c>
      <c r="C26" s="391">
        <v>46.48965103658897</v>
      </c>
      <c r="D26" s="388"/>
      <c r="E26" s="389">
        <v>49.15617250220967</v>
      </c>
      <c r="F26" s="389"/>
      <c r="G26" s="389">
        <v>60.06625720877391</v>
      </c>
      <c r="H26" s="389"/>
      <c r="I26" s="389">
        <v>73.33101857149494</v>
      </c>
      <c r="J26" s="389"/>
      <c r="K26" s="389">
        <v>77.76995150809721</v>
      </c>
      <c r="L26" s="389"/>
      <c r="M26" s="366">
        <f>M25/M23*100</f>
        <v>85.36012342106575</v>
      </c>
      <c r="N26" s="366"/>
      <c r="O26" s="366">
        <f>O25/O23*100</f>
        <v>79.77514889155995</v>
      </c>
      <c r="P26" s="396"/>
      <c r="Q26" s="366">
        <f>Q25/Q23*100</f>
        <v>86.93065244152646</v>
      </c>
      <c r="R26" s="396"/>
      <c r="S26" s="366">
        <f>S25/S23*100</f>
        <v>86.23900380512977</v>
      </c>
      <c r="T26" s="394"/>
      <c r="U26" s="367"/>
      <c r="V26" s="367"/>
      <c r="W26" s="366"/>
      <c r="X26" s="396"/>
    </row>
    <row r="27" spans="1:24" ht="19.5" customHeight="1">
      <c r="A27" s="387" t="s">
        <v>28</v>
      </c>
      <c r="B27" s="388">
        <v>1742.914</v>
      </c>
      <c r="C27" s="388">
        <v>2198.244</v>
      </c>
      <c r="D27" s="388">
        <v>126.12463954044777</v>
      </c>
      <c r="E27" s="388">
        <v>2582.223</v>
      </c>
      <c r="F27" s="389">
        <v>117.46753317648087</v>
      </c>
      <c r="G27" s="390">
        <v>3438.95</v>
      </c>
      <c r="H27" s="389">
        <v>133.17788587585193</v>
      </c>
      <c r="I27" s="390">
        <v>5161.979</v>
      </c>
      <c r="J27" s="389">
        <v>150.10334549789908</v>
      </c>
      <c r="K27" s="390">
        <v>7611.668</v>
      </c>
      <c r="L27" s="389">
        <v>147.456392209267</v>
      </c>
      <c r="M27" s="390">
        <v>9237.595</v>
      </c>
      <c r="N27" s="366">
        <f>M27/K27*100</f>
        <v>121.36098158774134</v>
      </c>
      <c r="O27" s="393">
        <v>11162.7</v>
      </c>
      <c r="P27" s="396">
        <f t="shared" si="0"/>
        <v>120.83989393343182</v>
      </c>
      <c r="Q27" s="393">
        <v>29456.1</v>
      </c>
      <c r="R27" s="396">
        <f>Q27/O27*100</f>
        <v>263.87970652261544</v>
      </c>
      <c r="S27" s="393">
        <v>4498.649</v>
      </c>
      <c r="T27" s="394">
        <f>S27/Q27*100</f>
        <v>15.272385006840691</v>
      </c>
      <c r="U27" s="367"/>
      <c r="V27" s="367"/>
      <c r="W27" s="393"/>
      <c r="X27" s="396"/>
    </row>
    <row r="28" spans="1:24" ht="19.5" customHeight="1">
      <c r="A28" s="397" t="s">
        <v>67</v>
      </c>
      <c r="B28" s="391">
        <v>60.1977540259882</v>
      </c>
      <c r="C28" s="391">
        <v>74.7990296940964</v>
      </c>
      <c r="D28" s="388"/>
      <c r="E28" s="389">
        <v>73.92224406490283</v>
      </c>
      <c r="F28" s="389"/>
      <c r="G28" s="389">
        <v>72.65097743287133</v>
      </c>
      <c r="H28" s="389"/>
      <c r="I28" s="389">
        <v>95.3252752800907</v>
      </c>
      <c r="J28" s="389"/>
      <c r="K28" s="389">
        <v>96.05553190799316</v>
      </c>
      <c r="L28" s="389"/>
      <c r="M28" s="366">
        <f>M27/M25*100</f>
        <v>107.46424109620658</v>
      </c>
      <c r="N28" s="365"/>
      <c r="O28" s="366">
        <f>O27/O25*100</f>
        <v>126.45799347471451</v>
      </c>
      <c r="P28" s="396"/>
      <c r="Q28" s="366">
        <f>Q27/Q25*100</f>
        <v>248.2897265585488</v>
      </c>
      <c r="R28" s="396"/>
      <c r="S28" s="366">
        <f>S27/S25*100</f>
        <v>114.1296069565888</v>
      </c>
      <c r="T28" s="396"/>
      <c r="U28" s="367"/>
      <c r="V28" s="367"/>
      <c r="W28" s="366"/>
      <c r="X28" s="396"/>
    </row>
    <row r="29" spans="1:24" ht="19.5" customHeight="1">
      <c r="A29" s="387" t="s">
        <v>10</v>
      </c>
      <c r="B29" s="388">
        <v>9414.983</v>
      </c>
      <c r="C29" s="388">
        <v>11458.662000000002</v>
      </c>
      <c r="D29" s="388">
        <v>121.70666691591477</v>
      </c>
      <c r="E29" s="388">
        <v>13181.635</v>
      </c>
      <c r="F29" s="389">
        <v>115.03642397340978</v>
      </c>
      <c r="G29" s="388">
        <v>16052.973000000002</v>
      </c>
      <c r="H29" s="389">
        <v>121.78286684466686</v>
      </c>
      <c r="I29" s="388">
        <v>17961.589</v>
      </c>
      <c r="J29" s="389">
        <v>111.88948614066689</v>
      </c>
      <c r="K29" s="388">
        <v>25725.235</v>
      </c>
      <c r="L29" s="389">
        <v>143.22360343508583</v>
      </c>
      <c r="M29" s="370">
        <f>M23+M25+M27</f>
        <v>27903.807999999997</v>
      </c>
      <c r="N29" s="369">
        <f>M29/K29*100</f>
        <v>108.46862234689011</v>
      </c>
      <c r="O29" s="370">
        <v>31055.1</v>
      </c>
      <c r="P29" s="396">
        <f t="shared" si="0"/>
        <v>111.2934119959541</v>
      </c>
      <c r="Q29" s="370">
        <f>Q27+Q25+Q23</f>
        <v>54966.899999999994</v>
      </c>
      <c r="R29" s="396">
        <f>Q29/O29*100</f>
        <v>176.99798100795036</v>
      </c>
      <c r="S29" s="370">
        <f>S23+S25+S27</f>
        <v>13011.023000000001</v>
      </c>
      <c r="T29" s="396">
        <f>S29/Q29*100</f>
        <v>23.67065088262209</v>
      </c>
      <c r="U29" s="367"/>
      <c r="V29" s="367"/>
      <c r="W29" s="370"/>
      <c r="X29" s="396"/>
    </row>
    <row r="30" spans="1:24" ht="19.5" customHeight="1">
      <c r="A30" s="397" t="s">
        <v>67</v>
      </c>
      <c r="B30" s="391">
        <v>81.87280621354415</v>
      </c>
      <c r="C30" s="391">
        <v>70.37569408916401</v>
      </c>
      <c r="D30" s="388"/>
      <c r="E30" s="389">
        <v>64.65205665642793</v>
      </c>
      <c r="F30" s="389"/>
      <c r="G30" s="389">
        <v>58.82726749026691</v>
      </c>
      <c r="H30" s="389"/>
      <c r="I30" s="389">
        <v>75.95178706017826</v>
      </c>
      <c r="J30" s="389"/>
      <c r="K30" s="389">
        <v>209.10321833939994</v>
      </c>
      <c r="L30" s="389"/>
      <c r="M30" s="366">
        <f>M29/M19*100</f>
        <v>202.00194981291304</v>
      </c>
      <c r="N30" s="365"/>
      <c r="O30" s="366">
        <f>O29/O19*100</f>
        <v>195.34031658301538</v>
      </c>
      <c r="P30" s="396"/>
      <c r="Q30" s="366">
        <f>Q29/Q19*100</f>
        <v>298.08514099783076</v>
      </c>
      <c r="R30" s="396"/>
      <c r="S30" s="366">
        <f>S29/S19*100</f>
        <v>114.06302271122182</v>
      </c>
      <c r="T30" s="396"/>
      <c r="U30" s="367"/>
      <c r="V30" s="367"/>
      <c r="W30" s="366"/>
      <c r="X30" s="396"/>
    </row>
    <row r="31" spans="1:24" ht="19.5" customHeight="1">
      <c r="A31" s="387" t="s">
        <v>29</v>
      </c>
      <c r="B31" s="388">
        <v>31460.66</v>
      </c>
      <c r="C31" s="388">
        <v>42584.545</v>
      </c>
      <c r="D31" s="388">
        <v>135.35807894684982</v>
      </c>
      <c r="E31" s="388">
        <v>51281.84100000001</v>
      </c>
      <c r="F31" s="389">
        <v>120.4235973403027</v>
      </c>
      <c r="G31" s="388">
        <v>63973.25</v>
      </c>
      <c r="H31" s="389">
        <v>124.74834903060518</v>
      </c>
      <c r="I31" s="388">
        <v>63335.87500000001</v>
      </c>
      <c r="J31" s="389">
        <f>I31/G31*100</f>
        <v>99.00368513402087</v>
      </c>
      <c r="K31" s="388">
        <v>50352.042</v>
      </c>
      <c r="L31" s="389">
        <f>K31/I31*100</f>
        <v>79.5000337486456</v>
      </c>
      <c r="M31" s="370">
        <f>M29+M21</f>
        <v>59037.21799999999</v>
      </c>
      <c r="N31" s="369">
        <f>M31/K31*100</f>
        <v>117.24890521818358</v>
      </c>
      <c r="O31" s="370">
        <v>65748.1</v>
      </c>
      <c r="P31" s="396">
        <f t="shared" si="0"/>
        <v>111.36720568370957</v>
      </c>
      <c r="Q31" s="370">
        <f>Q21+Q29</f>
        <v>94744.5</v>
      </c>
      <c r="R31" s="396">
        <f>Q31/O31*100</f>
        <v>144.10226303117503</v>
      </c>
      <c r="S31" s="370">
        <f>S21+S29</f>
        <v>44950.795</v>
      </c>
      <c r="T31" s="396">
        <f>S31/Q31*100</f>
        <v>47.44422631392851</v>
      </c>
      <c r="U31" s="367"/>
      <c r="V31" s="367"/>
      <c r="W31" s="370"/>
      <c r="X31" s="396"/>
    </row>
    <row r="32" spans="1:24" ht="19.5" customHeight="1">
      <c r="A32" s="397" t="s">
        <v>67</v>
      </c>
      <c r="B32" s="388"/>
      <c r="C32" s="388"/>
      <c r="D32" s="388"/>
      <c r="E32" s="388"/>
      <c r="F32" s="389"/>
      <c r="G32" s="389">
        <v>124.74834903060518</v>
      </c>
      <c r="H32" s="389"/>
      <c r="I32" s="389">
        <v>99.00368513402087</v>
      </c>
      <c r="J32" s="389"/>
      <c r="K32" s="389">
        <v>79.5000337486456</v>
      </c>
      <c r="L32" s="389"/>
      <c r="M32" s="366">
        <f>M31/M21*100</f>
        <v>189.62657158338902</v>
      </c>
      <c r="N32" s="389"/>
      <c r="O32" s="366">
        <f>O31/O21*100</f>
        <v>189.5138263483196</v>
      </c>
      <c r="P32" s="396"/>
      <c r="Q32" s="366">
        <f>Q31/Q21*100</f>
        <v>238.1855617231809</v>
      </c>
      <c r="R32" s="396"/>
      <c r="S32" s="366">
        <f>S31/S21*100</f>
        <v>140.73611733984825</v>
      </c>
      <c r="T32" s="396"/>
      <c r="U32" s="367"/>
      <c r="V32" s="367"/>
      <c r="W32" s="366"/>
      <c r="X32" s="396"/>
    </row>
    <row r="33" spans="1:24" ht="19.5" customHeight="1">
      <c r="A33" s="387" t="s">
        <v>30</v>
      </c>
      <c r="B33" s="388">
        <v>3538.266</v>
      </c>
      <c r="C33" s="388">
        <v>4016.105</v>
      </c>
      <c r="D33" s="388">
        <v>113.50489194424614</v>
      </c>
      <c r="E33" s="390">
        <v>4158.037</v>
      </c>
      <c r="F33" s="389">
        <v>103.53407094685025</v>
      </c>
      <c r="G33" s="390">
        <v>4681.795</v>
      </c>
      <c r="H33" s="389">
        <v>112.59628040827918</v>
      </c>
      <c r="I33" s="390">
        <v>9014.43</v>
      </c>
      <c r="J33" s="389">
        <v>192.5421766651466</v>
      </c>
      <c r="K33" s="365">
        <v>18167.428</v>
      </c>
      <c r="L33" s="366">
        <f>K33/I33*100</f>
        <v>201.53717983277923</v>
      </c>
      <c r="M33" s="365">
        <v>21981.362</v>
      </c>
      <c r="N33" s="366">
        <f>M33/K33*100</f>
        <v>120.99325231948079</v>
      </c>
      <c r="O33" s="365">
        <v>23161.3</v>
      </c>
      <c r="P33" s="396">
        <f t="shared" si="0"/>
        <v>105.36790213454469</v>
      </c>
      <c r="Q33" s="365">
        <v>25868</v>
      </c>
      <c r="R33" s="396">
        <f>Q33/O33*100</f>
        <v>111.68630430934361</v>
      </c>
      <c r="S33" s="365">
        <v>23592.637</v>
      </c>
      <c r="T33" s="394">
        <f>S33/Q33*100</f>
        <v>91.20394696149683</v>
      </c>
      <c r="U33" s="367"/>
      <c r="V33" s="367"/>
      <c r="W33" s="365"/>
      <c r="X33" s="396"/>
    </row>
    <row r="34" spans="1:24" ht="19.5" customHeight="1">
      <c r="A34" s="397" t="s">
        <v>67</v>
      </c>
      <c r="B34" s="391">
        <v>203.0086395542178</v>
      </c>
      <c r="C34" s="391">
        <v>182.6960519396391</v>
      </c>
      <c r="D34" s="388"/>
      <c r="E34" s="389">
        <v>161.02548075824592</v>
      </c>
      <c r="F34" s="389"/>
      <c r="G34" s="389">
        <v>136.14024629610785</v>
      </c>
      <c r="H34" s="389"/>
      <c r="I34" s="389">
        <v>174.63127998002318</v>
      </c>
      <c r="J34" s="389"/>
      <c r="K34" s="366">
        <f>K33/K27*100</f>
        <v>238.67867069346693</v>
      </c>
      <c r="L34" s="365"/>
      <c r="M34" s="366">
        <f>M33/M27*100</f>
        <v>237.95546351620743</v>
      </c>
      <c r="N34" s="365"/>
      <c r="O34" s="366">
        <f>O33/O27*100</f>
        <v>207.48833167602817</v>
      </c>
      <c r="P34" s="396"/>
      <c r="Q34" s="366">
        <f>Q33/Q27*100</f>
        <v>87.8188219078561</v>
      </c>
      <c r="R34" s="396"/>
      <c r="S34" s="366">
        <f>S33/S27*100</f>
        <v>524.4382702451335</v>
      </c>
      <c r="T34" s="394"/>
      <c r="U34" s="367"/>
      <c r="V34" s="367"/>
      <c r="W34" s="366"/>
      <c r="X34" s="396"/>
    </row>
    <row r="35" spans="1:24" ht="19.5" customHeight="1">
      <c r="A35" s="387" t="s">
        <v>31</v>
      </c>
      <c r="B35" s="388">
        <v>2105.635</v>
      </c>
      <c r="C35" s="388">
        <v>2584.909</v>
      </c>
      <c r="D35" s="388">
        <v>122.76149475098961</v>
      </c>
      <c r="E35" s="390">
        <v>3046.21</v>
      </c>
      <c r="F35" s="389">
        <v>117.84592803847254</v>
      </c>
      <c r="G35" s="390">
        <v>3536.684</v>
      </c>
      <c r="H35" s="389">
        <v>116.10112237829959</v>
      </c>
      <c r="I35" s="390">
        <v>6818.38900000001</v>
      </c>
      <c r="J35" s="389">
        <v>192.7904500373799</v>
      </c>
      <c r="K35" s="365">
        <v>13648.583</v>
      </c>
      <c r="L35" s="366">
        <f>K35/I35*100</f>
        <v>200.1731347390121</v>
      </c>
      <c r="M35" s="365">
        <v>14938.415</v>
      </c>
      <c r="N35" s="366">
        <f>M35/K35*100</f>
        <v>109.4502997124317</v>
      </c>
      <c r="O35" s="365">
        <v>17569.1</v>
      </c>
      <c r="P35" s="396">
        <f t="shared" si="0"/>
        <v>117.61020161777536</v>
      </c>
      <c r="Q35" s="365">
        <v>10464.4</v>
      </c>
      <c r="R35" s="396">
        <f>Q35/O35*100</f>
        <v>59.56138902960312</v>
      </c>
      <c r="S35" s="365">
        <v>46542.272</v>
      </c>
      <c r="T35" s="394">
        <f>S35/Q35*100</f>
        <v>444.7677076564351</v>
      </c>
      <c r="U35" s="367"/>
      <c r="V35" s="367"/>
      <c r="W35" s="365"/>
      <c r="X35" s="396"/>
    </row>
    <row r="36" spans="1:24" ht="19.5" customHeight="1">
      <c r="A36" s="397" t="s">
        <v>67</v>
      </c>
      <c r="B36" s="391">
        <v>59.51036468145696</v>
      </c>
      <c r="C36" s="391">
        <v>64.36358113146942</v>
      </c>
      <c r="D36" s="388"/>
      <c r="E36" s="389">
        <v>73.26077184979354</v>
      </c>
      <c r="F36" s="389"/>
      <c r="G36" s="389">
        <v>75.54119733990916</v>
      </c>
      <c r="H36" s="389"/>
      <c r="I36" s="389">
        <v>75.63860388288566</v>
      </c>
      <c r="J36" s="389"/>
      <c r="K36" s="366">
        <f>K35/K33*100</f>
        <v>75.12666625127123</v>
      </c>
      <c r="L36" s="366"/>
      <c r="M36" s="366">
        <f>M35/M33*100</f>
        <v>67.95946038284616</v>
      </c>
      <c r="N36" s="366"/>
      <c r="O36" s="366">
        <f>O35/O33*100</f>
        <v>75.85541398798858</v>
      </c>
      <c r="P36" s="396"/>
      <c r="Q36" s="366">
        <f>Q35/Q33*100</f>
        <v>40.45306942941085</v>
      </c>
      <c r="R36" s="396"/>
      <c r="S36" s="366">
        <f>S35/S33*100</f>
        <v>197.27456494159597</v>
      </c>
      <c r="T36" s="394"/>
      <c r="U36" s="367"/>
      <c r="V36" s="367"/>
      <c r="W36" s="366"/>
      <c r="X36" s="396"/>
    </row>
    <row r="37" spans="1:24" ht="19.5" customHeight="1">
      <c r="A37" s="387" t="s">
        <v>32</v>
      </c>
      <c r="B37" s="388">
        <v>3225.293</v>
      </c>
      <c r="C37" s="388">
        <v>3915.683</v>
      </c>
      <c r="D37" s="388">
        <v>121.40549711297547</v>
      </c>
      <c r="E37" s="390">
        <v>3542.565</v>
      </c>
      <c r="F37" s="389">
        <v>90.47118982818579</v>
      </c>
      <c r="G37" s="390">
        <v>3423.598</v>
      </c>
      <c r="H37" s="389">
        <v>96.64178356642715</v>
      </c>
      <c r="I37" s="390">
        <v>4033.734</v>
      </c>
      <c r="J37" s="389">
        <v>117.82148488227881</v>
      </c>
      <c r="K37" s="365">
        <v>7995.739</v>
      </c>
      <c r="L37" s="366">
        <f>K37/I37*100</f>
        <v>198.22177168846534</v>
      </c>
      <c r="M37" s="365">
        <v>10175.743</v>
      </c>
      <c r="N37" s="366">
        <f>M37/K37*100</f>
        <v>127.26457179255102</v>
      </c>
      <c r="O37" s="365">
        <v>11053.7</v>
      </c>
      <c r="P37" s="396">
        <f t="shared" si="0"/>
        <v>108.62793999416063</v>
      </c>
      <c r="Q37" s="365">
        <v>8901.3</v>
      </c>
      <c r="R37" s="396">
        <f>Q37/O37*100</f>
        <v>80.52778707582075</v>
      </c>
      <c r="S37" s="365">
        <v>23988.648</v>
      </c>
      <c r="T37" s="394">
        <f>S37/Q37*100</f>
        <v>269.4960062013414</v>
      </c>
      <c r="U37" s="367"/>
      <c r="V37" s="367"/>
      <c r="W37" s="365"/>
      <c r="X37" s="396"/>
    </row>
    <row r="38" spans="1:24" ht="19.5" customHeight="1">
      <c r="A38" s="397" t="s">
        <v>67</v>
      </c>
      <c r="B38" s="391">
        <v>153.17436307812133</v>
      </c>
      <c r="C38" s="391">
        <v>151.48243129642088</v>
      </c>
      <c r="D38" s="388"/>
      <c r="E38" s="389">
        <v>116.29418195068627</v>
      </c>
      <c r="F38" s="389"/>
      <c r="G38" s="389">
        <v>96.80248503965862</v>
      </c>
      <c r="H38" s="389"/>
      <c r="I38" s="389">
        <v>59.15963433591123</v>
      </c>
      <c r="J38" s="389"/>
      <c r="K38" s="366">
        <f>K37/K35*100</f>
        <v>58.58292395628175</v>
      </c>
      <c r="L38" s="369"/>
      <c r="M38" s="366">
        <f>M37/M35*100</f>
        <v>68.11795628920471</v>
      </c>
      <c r="N38" s="369"/>
      <c r="O38" s="366">
        <f>O37/O35*100</f>
        <v>62.91557336460036</v>
      </c>
      <c r="P38" s="396"/>
      <c r="Q38" s="366">
        <f>Q37/Q35*100</f>
        <v>85.06268873514009</v>
      </c>
      <c r="R38" s="396"/>
      <c r="S38" s="366">
        <f>S37/S35*100</f>
        <v>51.54163509679975</v>
      </c>
      <c r="T38" s="396"/>
      <c r="U38" s="367"/>
      <c r="V38" s="367"/>
      <c r="W38" s="366"/>
      <c r="X38" s="396"/>
    </row>
    <row r="39" spans="1:24" ht="19.5" customHeight="1">
      <c r="A39" s="387" t="s">
        <v>33</v>
      </c>
      <c r="B39" s="388">
        <v>8869.194</v>
      </c>
      <c r="C39" s="388">
        <v>10516.697</v>
      </c>
      <c r="D39" s="388">
        <v>118.57556616756833</v>
      </c>
      <c r="E39" s="388">
        <v>10746.812</v>
      </c>
      <c r="F39" s="389">
        <v>102.1880919455985</v>
      </c>
      <c r="G39" s="388">
        <v>11642.077</v>
      </c>
      <c r="H39" s="389">
        <v>108.33051699424907</v>
      </c>
      <c r="I39" s="388">
        <v>19866.55300000001</v>
      </c>
      <c r="J39" s="389">
        <v>170.6444047741654</v>
      </c>
      <c r="K39" s="370">
        <f>K33+K35+K37</f>
        <v>39811.75</v>
      </c>
      <c r="L39" s="369">
        <f>K39/I39*100</f>
        <v>200.39586132531383</v>
      </c>
      <c r="M39" s="370">
        <f>M33+M35+M37</f>
        <v>47095.520000000004</v>
      </c>
      <c r="N39" s="369">
        <f>M39/K39*100</f>
        <v>118.29552833020402</v>
      </c>
      <c r="O39" s="370">
        <f>O37+O35+O33</f>
        <v>51784.1</v>
      </c>
      <c r="P39" s="396">
        <f t="shared" si="0"/>
        <v>109.95546922509824</v>
      </c>
      <c r="Q39" s="370">
        <f>Q37+Q35+Q33</f>
        <v>45233.7</v>
      </c>
      <c r="R39" s="396">
        <f>Q39/O39*100</f>
        <v>87.35055741047928</v>
      </c>
      <c r="S39" s="370">
        <f>S37+S35+S33</f>
        <v>94123.557</v>
      </c>
      <c r="T39" s="396">
        <f>S39/Q39*100</f>
        <v>208.08281657259963</v>
      </c>
      <c r="U39" s="367"/>
      <c r="V39" s="367"/>
      <c r="W39" s="370"/>
      <c r="X39" s="396"/>
    </row>
    <row r="40" spans="1:24" ht="19.5" customHeight="1">
      <c r="A40" s="397" t="s">
        <v>67</v>
      </c>
      <c r="B40" s="391">
        <v>94.20297413176422</v>
      </c>
      <c r="C40" s="391">
        <v>91.77945034071168</v>
      </c>
      <c r="D40" s="388"/>
      <c r="E40" s="389">
        <v>81.52867227775613</v>
      </c>
      <c r="F40" s="389"/>
      <c r="G40" s="389">
        <v>72.52287162010425</v>
      </c>
      <c r="H40" s="389"/>
      <c r="I40" s="389">
        <v>110.60576544758935</v>
      </c>
      <c r="J40" s="389"/>
      <c r="K40" s="366">
        <f>K39/K29*100</f>
        <v>154.75757558677304</v>
      </c>
      <c r="L40" s="369"/>
      <c r="M40" s="366">
        <f>M39/M29*100</f>
        <v>168.77811085856098</v>
      </c>
      <c r="N40" s="369"/>
      <c r="O40" s="366">
        <f>O39/O29*100</f>
        <v>166.74910079181842</v>
      </c>
      <c r="P40" s="396"/>
      <c r="Q40" s="366">
        <f>Q39/Q29*100</f>
        <v>82.2926161016903</v>
      </c>
      <c r="R40" s="396"/>
      <c r="S40" s="366">
        <f>S39/S29*100</f>
        <v>723.4139621457897</v>
      </c>
      <c r="T40" s="396"/>
      <c r="U40" s="367"/>
      <c r="V40" s="367"/>
      <c r="W40" s="366"/>
      <c r="X40" s="396"/>
    </row>
    <row r="41" spans="1:24" ht="19.5" customHeight="1">
      <c r="A41" s="387" t="s">
        <v>34</v>
      </c>
      <c r="B41" s="388">
        <v>18284.177</v>
      </c>
      <c r="C41" s="388">
        <v>21975.359000000004</v>
      </c>
      <c r="D41" s="388">
        <v>120.18784876125406</v>
      </c>
      <c r="E41" s="388">
        <v>23928.447</v>
      </c>
      <c r="F41" s="389">
        <v>108.88762727380244</v>
      </c>
      <c r="G41" s="388">
        <v>27695.05</v>
      </c>
      <c r="H41" s="389">
        <v>115.74110931645502</v>
      </c>
      <c r="I41" s="388">
        <v>37828.14200000001</v>
      </c>
      <c r="J41" s="389">
        <v>136.58809787308564</v>
      </c>
      <c r="K41" s="370">
        <f>K39+K29</f>
        <v>65536.985</v>
      </c>
      <c r="L41" s="369">
        <f>K41/I41*100</f>
        <v>173.2492835624863</v>
      </c>
      <c r="M41" s="370">
        <f>M39+M29</f>
        <v>74999.32800000001</v>
      </c>
      <c r="N41" s="369">
        <f>M41/K41*100</f>
        <v>114.4381725830079</v>
      </c>
      <c r="O41" s="370">
        <f>O39+O29</f>
        <v>82839.2</v>
      </c>
      <c r="P41" s="396">
        <f t="shared" si="0"/>
        <v>110.45325632784335</v>
      </c>
      <c r="Q41" s="370">
        <f>Q39+Q29</f>
        <v>100200.59999999999</v>
      </c>
      <c r="R41" s="396">
        <f>Q41/O41*100</f>
        <v>120.95795227380273</v>
      </c>
      <c r="S41" s="370">
        <f>S39+S29</f>
        <v>107134.58</v>
      </c>
      <c r="T41" s="396">
        <f>S41/Q41*100</f>
        <v>106.92009828284463</v>
      </c>
      <c r="U41" s="367"/>
      <c r="V41" s="367"/>
      <c r="W41" s="370"/>
      <c r="X41" s="396"/>
    </row>
    <row r="42" spans="1:24" ht="19.5" customHeight="1">
      <c r="A42" s="397" t="s">
        <v>67</v>
      </c>
      <c r="B42" s="391">
        <v>82.93769794413663</v>
      </c>
      <c r="C42" s="391">
        <v>70.60156012280841</v>
      </c>
      <c r="D42" s="388"/>
      <c r="E42" s="389">
        <v>62.80398326455242</v>
      </c>
      <c r="F42" s="389"/>
      <c r="G42" s="389">
        <v>57.79401066483819</v>
      </c>
      <c r="H42" s="389"/>
      <c r="I42" s="389">
        <v>83.36911791846158</v>
      </c>
      <c r="J42" s="389"/>
      <c r="K42" s="366">
        <f>K41/K21*100</f>
        <v>266.1205124968089</v>
      </c>
      <c r="L42" s="369"/>
      <c r="M42" s="366">
        <f>M41/M21*100</f>
        <v>240.89660592912892</v>
      </c>
      <c r="N42" s="369"/>
      <c r="O42" s="366">
        <f>O41/O21*100</f>
        <v>238.77760366662636</v>
      </c>
      <c r="P42" s="396"/>
      <c r="Q42" s="366">
        <f>Q41/Q21*100</f>
        <v>251.90207554000241</v>
      </c>
      <c r="R42" s="396"/>
      <c r="S42" s="366">
        <f>S41/S21*100</f>
        <v>335.42687781240267</v>
      </c>
      <c r="T42" s="396"/>
      <c r="U42" s="367"/>
      <c r="V42" s="367"/>
      <c r="W42" s="366"/>
      <c r="X42" s="396"/>
    </row>
    <row r="43" spans="1:24" ht="19.5" customHeight="1">
      <c r="A43" s="387" t="s">
        <v>35</v>
      </c>
      <c r="B43" s="388">
        <v>40329.854</v>
      </c>
      <c r="C43" s="388">
        <v>53101.242</v>
      </c>
      <c r="D43" s="388">
        <v>131.66733011232822</v>
      </c>
      <c r="E43" s="388">
        <v>62028.653000000006</v>
      </c>
      <c r="F43" s="389">
        <v>116.81205686300144</v>
      </c>
      <c r="G43" s="388">
        <v>75615.327</v>
      </c>
      <c r="H43" s="389">
        <v>121.90386755617601</v>
      </c>
      <c r="I43" s="388">
        <v>83202.42800000001</v>
      </c>
      <c r="J43" s="389">
        <v>110.03381364733107</v>
      </c>
      <c r="K43" s="370">
        <f>K41+K21</f>
        <v>90163.792</v>
      </c>
      <c r="L43" s="369">
        <f>K43/I43*100</f>
        <v>108.36677987329888</v>
      </c>
      <c r="M43" s="370">
        <f>M41+M21</f>
        <v>106132.73800000001</v>
      </c>
      <c r="N43" s="369">
        <f>M43/K43*100</f>
        <v>117.71104081336776</v>
      </c>
      <c r="O43" s="370">
        <v>117532.2</v>
      </c>
      <c r="P43" s="396">
        <f t="shared" si="0"/>
        <v>110.74075936870675</v>
      </c>
      <c r="Q43" s="370">
        <f>Q21+Q41</f>
        <v>139978.19999999998</v>
      </c>
      <c r="R43" s="396">
        <f>Q43/O43*100</f>
        <v>119.09774512856902</v>
      </c>
      <c r="S43" s="370">
        <f>S21+S41</f>
        <v>139074.352</v>
      </c>
      <c r="T43" s="396">
        <f>S43/Q43*100</f>
        <v>99.35429374002526</v>
      </c>
      <c r="U43" s="367"/>
      <c r="V43" s="367"/>
      <c r="W43" s="370"/>
      <c r="X43" s="396"/>
    </row>
    <row r="45" spans="1:16" ht="18">
      <c r="A45" s="341"/>
      <c r="B45" s="341"/>
      <c r="C45" s="341"/>
      <c r="D45" s="342">
        <v>40058</v>
      </c>
      <c r="E45" s="343"/>
      <c r="F45" s="341"/>
      <c r="G45" s="343"/>
      <c r="H45" s="344"/>
      <c r="I45" s="343"/>
      <c r="J45" s="344"/>
      <c r="K45" s="343"/>
      <c r="L45" s="344"/>
      <c r="M45" s="343"/>
      <c r="N45" s="344"/>
      <c r="O45" s="343"/>
      <c r="P45" s="344"/>
    </row>
    <row r="46" spans="1:16" ht="13.5">
      <c r="A46" s="341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</sheetData>
  <sheetProtection/>
  <mergeCells count="16">
    <mergeCell ref="A1:X1"/>
    <mergeCell ref="K2:L2"/>
    <mergeCell ref="M2:N2"/>
    <mergeCell ref="W2:X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W3:X3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0" r:id="rId1"/>
  <headerFooter>
    <oddHeader>&amp;R&amp;"Arial Narrow,обычный"&amp;14Приложение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Алексеева Екатерина Сергеевна</cp:lastModifiedBy>
  <cp:lastPrinted>2017-05-11T16:28:03Z</cp:lastPrinted>
  <dcterms:created xsi:type="dcterms:W3CDTF">2008-04-24T12:56:45Z</dcterms:created>
  <dcterms:modified xsi:type="dcterms:W3CDTF">2017-05-16T13:48:31Z</dcterms:modified>
  <cp:category/>
  <cp:version/>
  <cp:contentType/>
  <cp:contentStatus/>
</cp:coreProperties>
</file>